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440" windowWidth="16380" windowHeight="6750" tabRatio="720"/>
  </bookViews>
  <sheets>
    <sheet name="Mens" sheetId="1" r:id="rId1"/>
    <sheet name="Ladies" sheetId="2" r:id="rId2"/>
    <sheet name="All" sheetId="3" state="hidden" r:id="rId3"/>
    <sheet name="Sheet1" sheetId="4" r:id="rId4"/>
  </sheets>
  <definedNames>
    <definedName name="_xlnm.Print_Area" localSheetId="1">Ladies!$A$67:$F$95</definedName>
    <definedName name="_xlnm.Print_Area" localSheetId="0">Mens!$AX$1:$BY$6</definedName>
  </definedNames>
  <calcPr calcId="145621"/>
</workbook>
</file>

<file path=xl/calcChain.xml><?xml version="1.0" encoding="utf-8"?>
<calcChain xmlns="http://schemas.openxmlformats.org/spreadsheetml/2006/main">
  <c r="AN65" i="2" l="1"/>
  <c r="AO65" i="2"/>
  <c r="AP65" i="2"/>
  <c r="AQ65" i="2"/>
  <c r="AR65" i="2"/>
  <c r="AS65" i="2"/>
  <c r="AK65" i="2"/>
  <c r="AL65" i="2"/>
  <c r="AM65" i="2"/>
  <c r="CL60" i="2"/>
  <c r="B59" i="2"/>
  <c r="AM6" i="2"/>
  <c r="AN6" i="2"/>
  <c r="AR3" i="1"/>
  <c r="AS3" i="1"/>
  <c r="AT3" i="1"/>
  <c r="AU3" i="1"/>
  <c r="AV3" i="1"/>
  <c r="AM3" i="1"/>
  <c r="AN3" i="1"/>
  <c r="AO3" i="1"/>
  <c r="AP3" i="1"/>
  <c r="AQ3" i="1"/>
  <c r="AL3" i="1"/>
  <c r="AM6" i="1"/>
  <c r="AO6" i="2"/>
  <c r="AL6" i="2"/>
  <c r="AK6" i="2"/>
  <c r="AJ6" i="2"/>
  <c r="AI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AP6" i="2"/>
  <c r="AS6" i="2"/>
  <c r="AU6" i="2"/>
  <c r="AV6" i="2"/>
  <c r="AV6" i="1" l="1"/>
  <c r="AU6" i="1"/>
  <c r="AS6" i="1"/>
  <c r="AP6" i="1"/>
  <c r="AO6" i="1"/>
  <c r="AN6" i="1"/>
  <c r="AL6" i="1"/>
  <c r="AK6" i="1"/>
  <c r="AK67" i="1"/>
  <c r="AK3" i="1"/>
  <c r="AJ6" i="1"/>
  <c r="AI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BU6" i="2" l="1"/>
  <c r="BU6" i="1"/>
  <c r="CD57" i="1" l="1"/>
  <c r="CG57" i="1" s="1"/>
  <c r="CC57" i="1"/>
  <c r="CA57" i="1"/>
  <c r="BZ57" i="1"/>
  <c r="D57" i="1" l="1"/>
  <c r="CB57" i="1"/>
  <c r="CF57" i="1"/>
  <c r="CH57" i="1" s="1"/>
  <c r="B57" i="1" s="1"/>
  <c r="CE57" i="1"/>
  <c r="F57" i="1" s="1"/>
  <c r="BB6" i="2"/>
  <c r="BB6" i="1"/>
  <c r="Y67" i="1" l="1"/>
  <c r="AE67" i="1"/>
  <c r="CD60" i="2" l="1"/>
  <c r="CG60" i="2" s="1"/>
  <c r="CC60" i="2"/>
  <c r="CF60" i="2" s="1"/>
  <c r="CA60" i="2"/>
  <c r="BZ60" i="2"/>
  <c r="H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CB60" i="2" l="1"/>
  <c r="CH60" i="2"/>
  <c r="B60" i="2" s="1"/>
  <c r="D60" i="2"/>
  <c r="CE60" i="2"/>
  <c r="F60" i="2" s="1"/>
  <c r="E60" i="2" l="1"/>
  <c r="CD56" i="1"/>
  <c r="CC56" i="1"/>
  <c r="CF56" i="1" s="1"/>
  <c r="CA56" i="1"/>
  <c r="BZ56" i="1"/>
  <c r="CD59" i="2"/>
  <c r="CG59" i="2" s="1"/>
  <c r="CA59" i="2"/>
  <c r="CB56" i="1" l="1"/>
  <c r="D56" i="1"/>
  <c r="CE56" i="1"/>
  <c r="F56" i="1" s="1"/>
  <c r="CG56" i="1"/>
  <c r="CH56" i="1" s="1"/>
  <c r="B56" i="1" s="1"/>
  <c r="BO6" i="2"/>
  <c r="BO3" i="2" s="1"/>
  <c r="BN6" i="2"/>
  <c r="BN3" i="2" s="1"/>
  <c r="BQ6" i="2"/>
  <c r="BQ3" i="2" s="1"/>
  <c r="BP6" i="2"/>
  <c r="BP3" i="2" s="1"/>
  <c r="BQ6" i="1"/>
  <c r="BO6" i="1"/>
  <c r="BN6" i="1"/>
  <c r="BW3" i="1"/>
  <c r="CD62" i="1"/>
  <c r="CG62" i="1" s="1"/>
  <c r="BW6" i="1"/>
  <c r="BX6" i="2"/>
  <c r="BX3" i="2" s="1"/>
  <c r="BW6" i="2"/>
  <c r="BW3" i="2" s="1"/>
  <c r="BY6" i="2"/>
  <c r="BY3" i="2"/>
  <c r="BV6" i="2"/>
  <c r="BV3" i="2" s="1"/>
  <c r="BU3" i="2"/>
  <c r="BT6" i="2"/>
  <c r="BT3" i="2" s="1"/>
  <c r="BS6" i="2"/>
  <c r="BR6" i="2"/>
  <c r="BR3" i="2"/>
  <c r="BM6" i="2"/>
  <c r="BM3" i="2"/>
  <c r="BK6" i="2"/>
  <c r="BK3" i="2" s="1"/>
  <c r="BL6" i="2"/>
  <c r="BL3" i="2" s="1"/>
  <c r="BJ6" i="2"/>
  <c r="BJ3" i="2"/>
  <c r="BI6" i="2"/>
  <c r="BI3" i="2" s="1"/>
  <c r="BF6" i="2"/>
  <c r="BF3" i="2"/>
  <c r="BE6" i="2"/>
  <c r="BE3" i="2" s="1"/>
  <c r="BD6" i="2"/>
  <c r="BD3" i="2" s="1"/>
  <c r="BC6" i="2"/>
  <c r="BC3" i="2" s="1"/>
  <c r="BH6" i="2"/>
  <c r="BH3" i="2"/>
  <c r="BG6" i="2"/>
  <c r="BG3" i="2" s="1"/>
  <c r="AZ6" i="2"/>
  <c r="AZ3" i="2" s="1"/>
  <c r="BA6" i="2"/>
  <c r="BA3" i="2"/>
  <c r="AY6" i="2"/>
  <c r="AY3" i="2" s="1"/>
  <c r="AX6" i="2"/>
  <c r="AX3" i="2" s="1"/>
  <c r="BY6" i="1"/>
  <c r="BK6" i="1"/>
  <c r="AX6" i="1"/>
  <c r="AZ3" i="1"/>
  <c r="BC3" i="1"/>
  <c r="BD3" i="1"/>
  <c r="BE3" i="1"/>
  <c r="BF3" i="1"/>
  <c r="BG3" i="1"/>
  <c r="BH3" i="1"/>
  <c r="BI3" i="1"/>
  <c r="BJ3" i="1"/>
  <c r="BK3" i="1"/>
  <c r="AZ6" i="1"/>
  <c r="BC6" i="1"/>
  <c r="BD6" i="1"/>
  <c r="BE6" i="1"/>
  <c r="BF6" i="1"/>
  <c r="BG6" i="1"/>
  <c r="BH6" i="1"/>
  <c r="BI6" i="1"/>
  <c r="BJ6" i="1"/>
  <c r="P3" i="2"/>
  <c r="BX6" i="1"/>
  <c r="BV6" i="1"/>
  <c r="BT6" i="1"/>
  <c r="BS6" i="1"/>
  <c r="BP6" i="1"/>
  <c r="BR6" i="1"/>
  <c r="BM6" i="1"/>
  <c r="BL6" i="1"/>
  <c r="BA6" i="1"/>
  <c r="AY6" i="1"/>
  <c r="AV3" i="2"/>
  <c r="AJ3" i="2"/>
  <c r="AI3" i="2"/>
  <c r="AF3" i="2"/>
  <c r="AE3" i="2"/>
  <c r="AD3" i="2"/>
  <c r="AC3" i="2"/>
  <c r="AB3" i="2"/>
  <c r="AA3" i="2"/>
  <c r="Y3" i="2"/>
  <c r="X3" i="2"/>
  <c r="V3" i="2"/>
  <c r="U3" i="2"/>
  <c r="T3" i="2"/>
  <c r="S3" i="2"/>
  <c r="R3" i="2"/>
  <c r="O3" i="2"/>
  <c r="M3" i="2"/>
  <c r="L3" i="2"/>
  <c r="K3" i="2"/>
  <c r="J3" i="2"/>
  <c r="AG3" i="2"/>
  <c r="V67" i="1"/>
  <c r="Y3" i="1"/>
  <c r="CD11" i="1"/>
  <c r="CG11" i="1" s="1"/>
  <c r="CD12" i="1"/>
  <c r="CG12" i="1" s="1"/>
  <c r="CD13" i="1"/>
  <c r="CG13" i="1" s="1"/>
  <c r="CD14" i="1"/>
  <c r="CG14" i="1" s="1"/>
  <c r="CD15" i="1"/>
  <c r="CG15" i="1" s="1"/>
  <c r="CD16" i="1"/>
  <c r="CG16" i="1" s="1"/>
  <c r="CD17" i="1"/>
  <c r="CG17" i="1" s="1"/>
  <c r="CD18" i="1"/>
  <c r="CG18" i="1" s="1"/>
  <c r="CD19" i="1"/>
  <c r="CD20" i="1"/>
  <c r="CG20" i="1" s="1"/>
  <c r="CD21" i="1"/>
  <c r="CG21" i="1" s="1"/>
  <c r="CD22" i="1"/>
  <c r="CD23" i="1"/>
  <c r="CG23" i="1" s="1"/>
  <c r="CD25" i="1"/>
  <c r="CG25" i="1" s="1"/>
  <c r="CD26" i="1"/>
  <c r="CG26" i="1" s="1"/>
  <c r="CD27" i="1"/>
  <c r="CG27" i="1" s="1"/>
  <c r="CD28" i="1"/>
  <c r="CG28" i="1" s="1"/>
  <c r="CD29" i="1"/>
  <c r="CG29" i="1" s="1"/>
  <c r="CD30" i="1"/>
  <c r="CD31" i="1"/>
  <c r="CG31" i="1"/>
  <c r="CD32" i="1"/>
  <c r="CG32" i="1" s="1"/>
  <c r="CD33" i="1"/>
  <c r="CG33" i="1" s="1"/>
  <c r="CD34" i="1"/>
  <c r="CG34" i="1"/>
  <c r="CD35" i="1"/>
  <c r="CG35" i="1" s="1"/>
  <c r="CD36" i="1"/>
  <c r="CG36" i="1" s="1"/>
  <c r="CD37" i="1"/>
  <c r="CG37" i="1" s="1"/>
  <c r="CD38" i="1"/>
  <c r="CG38" i="1" s="1"/>
  <c r="CD39" i="1"/>
  <c r="CD40" i="1"/>
  <c r="CG40" i="1" s="1"/>
  <c r="CD41" i="1"/>
  <c r="CG41" i="1"/>
  <c r="CD43" i="1"/>
  <c r="CD44" i="1"/>
  <c r="CG44" i="1" s="1"/>
  <c r="CD45" i="1"/>
  <c r="CG45" i="1" s="1"/>
  <c r="CD46" i="1"/>
  <c r="CG46" i="1" s="1"/>
  <c r="CD47" i="1"/>
  <c r="CG47" i="1" s="1"/>
  <c r="CD48" i="1"/>
  <c r="CG48" i="1" s="1"/>
  <c r="CD49" i="1"/>
  <c r="CG49" i="1" s="1"/>
  <c r="CD50" i="1"/>
  <c r="CG50" i="1" s="1"/>
  <c r="CD51" i="1"/>
  <c r="CG51" i="1" s="1"/>
  <c r="CD52" i="1"/>
  <c r="CG52" i="1" s="1"/>
  <c r="CD53" i="1"/>
  <c r="CG53" i="1" s="1"/>
  <c r="CD54" i="1"/>
  <c r="CG54" i="1" s="1"/>
  <c r="CD55" i="1"/>
  <c r="CG55" i="1" s="1"/>
  <c r="CD58" i="1"/>
  <c r="CG58" i="1" s="1"/>
  <c r="CD60" i="1"/>
  <c r="CG60" i="1" s="1"/>
  <c r="CD61" i="1"/>
  <c r="CG61" i="1" s="1"/>
  <c r="CD63" i="1"/>
  <c r="CG63" i="1" s="1"/>
  <c r="CD64" i="1"/>
  <c r="CG64" i="1" s="1"/>
  <c r="CD65" i="1"/>
  <c r="CG65" i="1" s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8" i="1"/>
  <c r="CA60" i="1"/>
  <c r="CA61" i="1"/>
  <c r="CA62" i="1"/>
  <c r="CA63" i="1"/>
  <c r="CA64" i="1"/>
  <c r="CA65" i="1"/>
  <c r="BZ52" i="2"/>
  <c r="CA52" i="2"/>
  <c r="CC52" i="2"/>
  <c r="CE52" i="2" s="1"/>
  <c r="F52" i="2" s="1"/>
  <c r="CD52" i="2"/>
  <c r="CG52" i="2" s="1"/>
  <c r="BZ53" i="2"/>
  <c r="CA53" i="2"/>
  <c r="CC53" i="2"/>
  <c r="CD53" i="2"/>
  <c r="CG53" i="2" s="1"/>
  <c r="BZ39" i="2"/>
  <c r="CA39" i="2"/>
  <c r="CC39" i="2"/>
  <c r="CD39" i="2"/>
  <c r="CG39" i="2" s="1"/>
  <c r="BZ40" i="2"/>
  <c r="CA40" i="2"/>
  <c r="CC40" i="2"/>
  <c r="CF40" i="2" s="1"/>
  <c r="CD40" i="2"/>
  <c r="CG40" i="2" s="1"/>
  <c r="BZ21" i="2"/>
  <c r="CA21" i="2"/>
  <c r="CC21" i="2"/>
  <c r="CF21" i="2" s="1"/>
  <c r="CD21" i="2"/>
  <c r="CG21" i="2" s="1"/>
  <c r="BZ22" i="2"/>
  <c r="CA22" i="2"/>
  <c r="CC22" i="2"/>
  <c r="CD22" i="2"/>
  <c r="CG22" i="2" s="1"/>
  <c r="BZ58" i="1"/>
  <c r="CC58" i="1"/>
  <c r="CF58" i="1" s="1"/>
  <c r="BZ64" i="1"/>
  <c r="CC64" i="1"/>
  <c r="CF64" i="1" s="1"/>
  <c r="BZ65" i="1"/>
  <c r="CC65" i="1"/>
  <c r="CF65" i="1" s="1"/>
  <c r="BZ54" i="1"/>
  <c r="CC54" i="1"/>
  <c r="CF54" i="1" s="1"/>
  <c r="BZ55" i="1"/>
  <c r="CC55" i="1"/>
  <c r="CF55" i="1" s="1"/>
  <c r="BZ40" i="1"/>
  <c r="CC40" i="1"/>
  <c r="CF40" i="1" s="1"/>
  <c r="BZ41" i="1"/>
  <c r="CB41" i="1" s="1"/>
  <c r="CC41" i="1"/>
  <c r="CF41" i="1" s="1"/>
  <c r="BZ22" i="1"/>
  <c r="CC22" i="1"/>
  <c r="CF22" i="1" s="1"/>
  <c r="BZ23" i="1"/>
  <c r="CC23" i="1"/>
  <c r="AW3" i="2"/>
  <c r="BZ11" i="2"/>
  <c r="CA11" i="2"/>
  <c r="CC11" i="2"/>
  <c r="CF11" i="2" s="1"/>
  <c r="CD11" i="2"/>
  <c r="BZ12" i="2"/>
  <c r="CA12" i="2"/>
  <c r="CC12" i="2"/>
  <c r="CF12" i="2" s="1"/>
  <c r="CD12" i="2"/>
  <c r="CG12" i="2" s="1"/>
  <c r="BZ13" i="2"/>
  <c r="CA13" i="2"/>
  <c r="CC13" i="2"/>
  <c r="CF13" i="2" s="1"/>
  <c r="CD13" i="2"/>
  <c r="CG13" i="2" s="1"/>
  <c r="BZ14" i="2"/>
  <c r="CA14" i="2"/>
  <c r="CC14" i="2"/>
  <c r="CD14" i="2"/>
  <c r="CG14" i="2" s="1"/>
  <c r="BZ15" i="2"/>
  <c r="CA15" i="2"/>
  <c r="CC15" i="2"/>
  <c r="CD15" i="2"/>
  <c r="CG15" i="2" s="1"/>
  <c r="BZ16" i="2"/>
  <c r="CA16" i="2"/>
  <c r="CC16" i="2"/>
  <c r="CF16" i="2" s="1"/>
  <c r="CD16" i="2"/>
  <c r="CG16" i="2" s="1"/>
  <c r="BZ17" i="2"/>
  <c r="CA17" i="2"/>
  <c r="CB17" i="2" s="1"/>
  <c r="CC17" i="2"/>
  <c r="CF17" i="2" s="1"/>
  <c r="CD17" i="2"/>
  <c r="CG17" i="2" s="1"/>
  <c r="BZ18" i="2"/>
  <c r="CA18" i="2"/>
  <c r="CC18" i="2"/>
  <c r="CF18" i="2" s="1"/>
  <c r="CD18" i="2"/>
  <c r="CG18" i="2" s="1"/>
  <c r="BZ19" i="2"/>
  <c r="CA19" i="2"/>
  <c r="CC19" i="2"/>
  <c r="CF19" i="2" s="1"/>
  <c r="CD19" i="2"/>
  <c r="CG19" i="2" s="1"/>
  <c r="BZ20" i="2"/>
  <c r="CA20" i="2"/>
  <c r="CC20" i="2"/>
  <c r="CD20" i="2"/>
  <c r="CG20" i="2" s="1"/>
  <c r="BZ24" i="2"/>
  <c r="CA24" i="2"/>
  <c r="CC24" i="2"/>
  <c r="CD24" i="2"/>
  <c r="CG24" i="2"/>
  <c r="BZ25" i="2"/>
  <c r="CA25" i="2"/>
  <c r="CC25" i="2"/>
  <c r="CD25" i="2"/>
  <c r="CG25" i="2" s="1"/>
  <c r="BZ26" i="2"/>
  <c r="CA26" i="2"/>
  <c r="CC26" i="2"/>
  <c r="CF26" i="2" s="1"/>
  <c r="CD26" i="2"/>
  <c r="CG26" i="2" s="1"/>
  <c r="BZ27" i="2"/>
  <c r="CA27" i="2"/>
  <c r="CC27" i="2"/>
  <c r="CD27" i="2"/>
  <c r="CG27" i="2" s="1"/>
  <c r="BZ28" i="2"/>
  <c r="CA28" i="2"/>
  <c r="CC28" i="2"/>
  <c r="CF28" i="2" s="1"/>
  <c r="CD28" i="2"/>
  <c r="CG28" i="2" s="1"/>
  <c r="BZ29" i="2"/>
  <c r="CA29" i="2"/>
  <c r="CC29" i="2"/>
  <c r="CF29" i="2" s="1"/>
  <c r="CD29" i="2"/>
  <c r="CG29" i="2" s="1"/>
  <c r="BZ30" i="2"/>
  <c r="CA30" i="2"/>
  <c r="CC30" i="2"/>
  <c r="CD30" i="2"/>
  <c r="CG30" i="2" s="1"/>
  <c r="BZ31" i="2"/>
  <c r="CA31" i="2"/>
  <c r="CC31" i="2"/>
  <c r="CD31" i="2"/>
  <c r="CG31" i="2" s="1"/>
  <c r="BZ32" i="2"/>
  <c r="CA32" i="2"/>
  <c r="CC32" i="2"/>
  <c r="CF32" i="2" s="1"/>
  <c r="CD32" i="2"/>
  <c r="CG32" i="2" s="1"/>
  <c r="BZ33" i="2"/>
  <c r="CA33" i="2"/>
  <c r="CC33" i="2"/>
  <c r="CF33" i="2" s="1"/>
  <c r="CD33" i="2"/>
  <c r="BZ34" i="2"/>
  <c r="CA34" i="2"/>
  <c r="CC34" i="2"/>
  <c r="CF34" i="2" s="1"/>
  <c r="CD34" i="2"/>
  <c r="CG34" i="2" s="1"/>
  <c r="BZ35" i="2"/>
  <c r="CA35" i="2"/>
  <c r="CC35" i="2"/>
  <c r="CF35" i="2" s="1"/>
  <c r="CD35" i="2"/>
  <c r="BZ36" i="2"/>
  <c r="CA36" i="2"/>
  <c r="CC36" i="2"/>
  <c r="CD36" i="2"/>
  <c r="CG36" i="2" s="1"/>
  <c r="BZ37" i="2"/>
  <c r="CA37" i="2"/>
  <c r="CC37" i="2"/>
  <c r="CF37" i="2" s="1"/>
  <c r="CD37" i="2"/>
  <c r="CG37" i="2" s="1"/>
  <c r="BZ38" i="2"/>
  <c r="CA38" i="2"/>
  <c r="CC38" i="2"/>
  <c r="CD38" i="2"/>
  <c r="CG38" i="2" s="1"/>
  <c r="BZ42" i="2"/>
  <c r="CA42" i="2"/>
  <c r="CC42" i="2"/>
  <c r="CD42" i="2"/>
  <c r="CG42" i="2" s="1"/>
  <c r="BZ43" i="2"/>
  <c r="CA43" i="2"/>
  <c r="CC43" i="2"/>
  <c r="CF43" i="2" s="1"/>
  <c r="CD43" i="2"/>
  <c r="CG43" i="2" s="1"/>
  <c r="BZ44" i="2"/>
  <c r="CA44" i="2"/>
  <c r="CC44" i="2"/>
  <c r="CD44" i="2"/>
  <c r="CG44" i="2" s="1"/>
  <c r="BZ45" i="2"/>
  <c r="CA45" i="2"/>
  <c r="CC45" i="2"/>
  <c r="CD45" i="2"/>
  <c r="CG45" i="2" s="1"/>
  <c r="BZ46" i="2"/>
  <c r="CA46" i="2"/>
  <c r="CC46" i="2"/>
  <c r="CF46" i="2" s="1"/>
  <c r="CD46" i="2"/>
  <c r="CG46" i="2" s="1"/>
  <c r="BZ47" i="2"/>
  <c r="CA47" i="2"/>
  <c r="CC47" i="2"/>
  <c r="CF47" i="2" s="1"/>
  <c r="CD47" i="2"/>
  <c r="CG47" i="2" s="1"/>
  <c r="BZ48" i="2"/>
  <c r="CA48" i="2"/>
  <c r="CC48" i="2"/>
  <c r="CD48" i="2"/>
  <c r="CG48" i="2" s="1"/>
  <c r="BZ49" i="2"/>
  <c r="CA49" i="2"/>
  <c r="CC49" i="2"/>
  <c r="CF49" i="2" s="1"/>
  <c r="CD49" i="2"/>
  <c r="CG49" i="2" s="1"/>
  <c r="BZ50" i="2"/>
  <c r="CA50" i="2"/>
  <c r="CC50" i="2"/>
  <c r="CF50" i="2" s="1"/>
  <c r="CD50" i="2"/>
  <c r="CG50" i="2" s="1"/>
  <c r="BZ51" i="2"/>
  <c r="CA51" i="2"/>
  <c r="CC51" i="2"/>
  <c r="CF51" i="2" s="1"/>
  <c r="CD51" i="2"/>
  <c r="CG51" i="2" s="1"/>
  <c r="BZ55" i="2"/>
  <c r="CA55" i="2"/>
  <c r="CC55" i="2"/>
  <c r="CF55" i="2" s="1"/>
  <c r="CD55" i="2"/>
  <c r="CG55" i="2" s="1"/>
  <c r="BZ56" i="2"/>
  <c r="CA56" i="2"/>
  <c r="CC56" i="2"/>
  <c r="CF56" i="2" s="1"/>
  <c r="CD56" i="2"/>
  <c r="BZ57" i="2"/>
  <c r="CA57" i="2"/>
  <c r="CC57" i="2"/>
  <c r="CF57" i="2" s="1"/>
  <c r="CD57" i="2"/>
  <c r="CG57" i="2" s="1"/>
  <c r="BZ58" i="2"/>
  <c r="CA58" i="2"/>
  <c r="CC58" i="2"/>
  <c r="CF58" i="2" s="1"/>
  <c r="CD58" i="2"/>
  <c r="CG58" i="2" s="1"/>
  <c r="CD10" i="2"/>
  <c r="CG10" i="2" s="1"/>
  <c r="CC10" i="2"/>
  <c r="CF10" i="2" s="1"/>
  <c r="BZ10" i="2"/>
  <c r="CA10" i="2"/>
  <c r="BS3" i="2"/>
  <c r="BB3" i="2"/>
  <c r="CA10" i="1"/>
  <c r="CD10" i="1"/>
  <c r="CG10" i="1" s="1"/>
  <c r="BY3" i="1"/>
  <c r="BX3" i="1"/>
  <c r="BV3" i="1"/>
  <c r="BU3" i="1"/>
  <c r="BT3" i="1"/>
  <c r="BS3" i="1"/>
  <c r="BR3" i="1"/>
  <c r="BP3" i="1"/>
  <c r="BM3" i="1"/>
  <c r="BL3" i="1"/>
  <c r="BB3" i="1"/>
  <c r="BA3" i="1"/>
  <c r="AY3" i="1"/>
  <c r="AX3" i="1"/>
  <c r="BZ19" i="1"/>
  <c r="CC19" i="1"/>
  <c r="CF19" i="1" s="1"/>
  <c r="BZ46" i="1"/>
  <c r="CC46" i="1"/>
  <c r="CF46" i="1" s="1"/>
  <c r="AJ67" i="1"/>
  <c r="AI73" i="3"/>
  <c r="AJ73" i="3"/>
  <c r="AK73" i="3"/>
  <c r="AL73" i="3"/>
  <c r="AM73" i="3"/>
  <c r="AN73" i="3"/>
  <c r="AO73" i="3"/>
  <c r="AP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I126" i="3"/>
  <c r="BZ10" i="1"/>
  <c r="CC10" i="1"/>
  <c r="CF10" i="1" s="1"/>
  <c r="BZ11" i="1"/>
  <c r="CC11" i="1"/>
  <c r="CF11" i="1" s="1"/>
  <c r="BZ12" i="1"/>
  <c r="CC12" i="1"/>
  <c r="CE12" i="1" s="1"/>
  <c r="F12" i="1" s="1"/>
  <c r="BZ13" i="1"/>
  <c r="CC13" i="1"/>
  <c r="CF13" i="1" s="1"/>
  <c r="BZ14" i="1"/>
  <c r="CC14" i="1"/>
  <c r="BZ15" i="1"/>
  <c r="CC15" i="1"/>
  <c r="CF15" i="1" s="1"/>
  <c r="BZ16" i="1"/>
  <c r="CC16" i="1"/>
  <c r="CF16" i="1" s="1"/>
  <c r="BZ17" i="1"/>
  <c r="CC17" i="1"/>
  <c r="CF17" i="1" s="1"/>
  <c r="BZ18" i="1"/>
  <c r="CC18" i="1"/>
  <c r="CF18" i="1" s="1"/>
  <c r="BZ20" i="1"/>
  <c r="CC20" i="1"/>
  <c r="BZ21" i="1"/>
  <c r="CC21" i="1"/>
  <c r="CF21" i="1" s="1"/>
  <c r="BZ25" i="1"/>
  <c r="CC25" i="1"/>
  <c r="BZ26" i="1"/>
  <c r="CC26" i="1"/>
  <c r="CF26" i="1" s="1"/>
  <c r="BZ27" i="1"/>
  <c r="CC27" i="1"/>
  <c r="BZ28" i="1"/>
  <c r="CC28" i="1"/>
  <c r="BZ29" i="1"/>
  <c r="CC29" i="1"/>
  <c r="CF29" i="1" s="1"/>
  <c r="BZ30" i="1"/>
  <c r="CC30" i="1"/>
  <c r="CF30" i="1" s="1"/>
  <c r="BZ31" i="1"/>
  <c r="CC31" i="1"/>
  <c r="D31" i="1" s="1"/>
  <c r="BZ32" i="1"/>
  <c r="CC32" i="1"/>
  <c r="BZ33" i="1"/>
  <c r="CC33" i="1"/>
  <c r="CF33" i="1" s="1"/>
  <c r="BZ34" i="1"/>
  <c r="CC34" i="1"/>
  <c r="CF34" i="1" s="1"/>
  <c r="BZ35" i="1"/>
  <c r="CC35" i="1"/>
  <c r="BZ36" i="1"/>
  <c r="CB36" i="1" s="1"/>
  <c r="CC36" i="1"/>
  <c r="BZ37" i="1"/>
  <c r="CC37" i="1"/>
  <c r="CF37" i="1" s="1"/>
  <c r="BZ38" i="1"/>
  <c r="CC38" i="1"/>
  <c r="CF38" i="1" s="1"/>
  <c r="BZ39" i="1"/>
  <c r="CC39" i="1"/>
  <c r="BZ43" i="1"/>
  <c r="CC43" i="1"/>
  <c r="CF43" i="1" s="1"/>
  <c r="BZ44" i="1"/>
  <c r="CC44" i="1"/>
  <c r="BZ45" i="1"/>
  <c r="CC45" i="1"/>
  <c r="CF45" i="1" s="1"/>
  <c r="BZ47" i="1"/>
  <c r="CC47" i="1"/>
  <c r="CF47" i="1" s="1"/>
  <c r="BZ48" i="1"/>
  <c r="CC48" i="1"/>
  <c r="CF48" i="1" s="1"/>
  <c r="BZ49" i="1"/>
  <c r="CC49" i="1"/>
  <c r="BZ50" i="1"/>
  <c r="CC50" i="1"/>
  <c r="BZ51" i="1"/>
  <c r="CC51" i="1"/>
  <c r="CF51" i="1" s="1"/>
  <c r="BZ52" i="1"/>
  <c r="CC52" i="1"/>
  <c r="BZ53" i="1"/>
  <c r="CC53" i="1"/>
  <c r="BZ60" i="1"/>
  <c r="CC60" i="1"/>
  <c r="CF60" i="1" s="1"/>
  <c r="BZ61" i="1"/>
  <c r="CC61" i="1"/>
  <c r="CF61" i="1" s="1"/>
  <c r="BZ62" i="1"/>
  <c r="CC62" i="1"/>
  <c r="BZ63" i="1"/>
  <c r="CC63" i="1"/>
  <c r="CF63" i="1" s="1"/>
  <c r="G67" i="1"/>
  <c r="G3" i="1" s="1"/>
  <c r="H67" i="1"/>
  <c r="H3" i="1" s="1"/>
  <c r="I67" i="1"/>
  <c r="J67" i="1"/>
  <c r="J3" i="1" s="1"/>
  <c r="K67" i="1"/>
  <c r="K3" i="1" s="1"/>
  <c r="L67" i="1"/>
  <c r="M67" i="1"/>
  <c r="M3" i="1" s="1"/>
  <c r="N67" i="1"/>
  <c r="O67" i="1"/>
  <c r="P67" i="1"/>
  <c r="P3" i="1" s="1"/>
  <c r="Q67" i="1"/>
  <c r="Q3" i="1" s="1"/>
  <c r="R67" i="1"/>
  <c r="S67" i="1"/>
  <c r="S3" i="1"/>
  <c r="W67" i="1"/>
  <c r="W3" i="1" s="1"/>
  <c r="U67" i="1"/>
  <c r="U3" i="1" s="1"/>
  <c r="T67" i="1"/>
  <c r="X67" i="1"/>
  <c r="X3" i="1" s="1"/>
  <c r="Z67" i="1"/>
  <c r="AA67" i="1"/>
  <c r="AB67" i="1"/>
  <c r="AB3" i="1" s="1"/>
  <c r="AD67" i="1"/>
  <c r="AD3" i="1" s="1"/>
  <c r="AE3" i="1"/>
  <c r="AF67" i="1"/>
  <c r="AG67" i="1"/>
  <c r="AG3" i="1" s="1"/>
  <c r="AH67" i="1"/>
  <c r="AC67" i="1"/>
  <c r="AI67" i="1"/>
  <c r="AI3" i="1" s="1"/>
  <c r="AV67" i="1"/>
  <c r="AH3" i="2"/>
  <c r="Z3" i="2"/>
  <c r="N3" i="2"/>
  <c r="H3" i="2"/>
  <c r="Q3" i="2"/>
  <c r="W3" i="2"/>
  <c r="CG35" i="2"/>
  <c r="CB43" i="2" l="1"/>
  <c r="CB19" i="2"/>
  <c r="CB15" i="2"/>
  <c r="CB28" i="2"/>
  <c r="CB47" i="2"/>
  <c r="D12" i="1"/>
  <c r="D14" i="2"/>
  <c r="CE10" i="2"/>
  <c r="F10" i="2" s="1"/>
  <c r="CE24" i="2"/>
  <c r="F24" i="2" s="1"/>
  <c r="CB18" i="2"/>
  <c r="CF52" i="2"/>
  <c r="CE58" i="2"/>
  <c r="F58" i="2" s="1"/>
  <c r="CE11" i="2"/>
  <c r="F11" i="2" s="1"/>
  <c r="CB52" i="2"/>
  <c r="D44" i="2"/>
  <c r="CB27" i="2"/>
  <c r="CB25" i="2"/>
  <c r="CE20" i="2"/>
  <c r="F20" i="2" s="1"/>
  <c r="CB40" i="2"/>
  <c r="D21" i="2"/>
  <c r="CE21" i="2"/>
  <c r="F21" i="2" s="1"/>
  <c r="D27" i="2"/>
  <c r="D25" i="2"/>
  <c r="CE25" i="2"/>
  <c r="F25" i="2" s="1"/>
  <c r="CH49" i="2"/>
  <c r="B49" i="2" s="1"/>
  <c r="CB21" i="2"/>
  <c r="D30" i="2"/>
  <c r="D53" i="2"/>
  <c r="CB22" i="2"/>
  <c r="CE27" i="2"/>
  <c r="F27" i="2" s="1"/>
  <c r="D40" i="2"/>
  <c r="D31" i="2"/>
  <c r="CB51" i="2"/>
  <c r="D43" i="2"/>
  <c r="CE49" i="2"/>
  <c r="F49" i="2" s="1"/>
  <c r="D49" i="2"/>
  <c r="CE55" i="2"/>
  <c r="F55" i="2" s="1"/>
  <c r="D55" i="2"/>
  <c r="D10" i="2"/>
  <c r="CB10" i="2"/>
  <c r="CH13" i="2"/>
  <c r="B13" i="2" s="1"/>
  <c r="CG11" i="2"/>
  <c r="CH11" i="2" s="1"/>
  <c r="B11" i="2" s="1"/>
  <c r="CB38" i="2"/>
  <c r="CH18" i="2"/>
  <c r="B18" i="2" s="1"/>
  <c r="CB39" i="2"/>
  <c r="CB44" i="2"/>
  <c r="CB30" i="2"/>
  <c r="CB13" i="2"/>
  <c r="CB11" i="2"/>
  <c r="D57" i="2"/>
  <c r="CH55" i="2"/>
  <c r="B55" i="2" s="1"/>
  <c r="CB49" i="2"/>
  <c r="CH43" i="2"/>
  <c r="B43" i="2" s="1"/>
  <c r="CB31" i="2"/>
  <c r="CB24" i="2"/>
  <c r="CB14" i="2"/>
  <c r="CB53" i="2"/>
  <c r="CH47" i="2"/>
  <c r="B47" i="2" s="1"/>
  <c r="CE43" i="2"/>
  <c r="F43" i="2" s="1"/>
  <c r="CB29" i="2"/>
  <c r="CE15" i="2"/>
  <c r="F15" i="2" s="1"/>
  <c r="CH21" i="2"/>
  <c r="B21" i="2" s="1"/>
  <c r="CL21" i="2" s="1"/>
  <c r="E21" i="2" s="1"/>
  <c r="CH57" i="2"/>
  <c r="B57" i="2" s="1"/>
  <c r="CB57" i="2"/>
  <c r="D38" i="2"/>
  <c r="CE39" i="2"/>
  <c r="F39" i="2" s="1"/>
  <c r="CE33" i="2"/>
  <c r="F33" i="2" s="1"/>
  <c r="CB50" i="2"/>
  <c r="CE30" i="2"/>
  <c r="F30" i="2" s="1"/>
  <c r="CE31" i="2"/>
  <c r="F31" i="2" s="1"/>
  <c r="D56" i="2"/>
  <c r="CB48" i="2"/>
  <c r="CF20" i="2"/>
  <c r="CH20" i="2" s="1"/>
  <c r="B20" i="2" s="1"/>
  <c r="CF25" i="2"/>
  <c r="CH25" i="2" s="1"/>
  <c r="B25" i="2" s="1"/>
  <c r="CL25" i="2" s="1"/>
  <c r="E25" i="2" s="1"/>
  <c r="D20" i="2"/>
  <c r="CE40" i="2"/>
  <c r="F40" i="2" s="1"/>
  <c r="CF30" i="2"/>
  <c r="CH30" i="2" s="1"/>
  <c r="B30" i="2" s="1"/>
  <c r="CF15" i="2"/>
  <c r="CH15" i="2" s="1"/>
  <c r="B15" i="2" s="1"/>
  <c r="D18" i="2"/>
  <c r="CE18" i="2"/>
  <c r="F18" i="2" s="1"/>
  <c r="CE57" i="2"/>
  <c r="F57" i="2" s="1"/>
  <c r="CB56" i="2"/>
  <c r="CB46" i="2"/>
  <c r="D52" i="2"/>
  <c r="D47" i="2"/>
  <c r="CE47" i="2"/>
  <c r="F47" i="2" s="1"/>
  <c r="CE13" i="2"/>
  <c r="F13" i="2" s="1"/>
  <c r="D24" i="2"/>
  <c r="CF27" i="2"/>
  <c r="CH27" i="2" s="1"/>
  <c r="B27" i="2" s="1"/>
  <c r="D19" i="2"/>
  <c r="CF24" i="2"/>
  <c r="CH24" i="2" s="1"/>
  <c r="B24" i="2" s="1"/>
  <c r="CL24" i="2" s="1"/>
  <c r="E24" i="2" s="1"/>
  <c r="D13" i="2"/>
  <c r="CF38" i="2"/>
  <c r="CH38" i="2" s="1"/>
  <c r="B38" i="2" s="1"/>
  <c r="CF31" i="2"/>
  <c r="CH31" i="2" s="1"/>
  <c r="B31" i="2" s="1"/>
  <c r="CL31" i="2" s="1"/>
  <c r="E31" i="2" s="1"/>
  <c r="CH12" i="2"/>
  <c r="B12" i="2" s="1"/>
  <c r="CB12" i="2"/>
  <c r="D15" i="2"/>
  <c r="CE38" i="2"/>
  <c r="F38" i="2" s="1"/>
  <c r="CH10" i="2"/>
  <c r="B10" i="2" s="1"/>
  <c r="D35" i="2"/>
  <c r="CH19" i="2"/>
  <c r="B19" i="2" s="1"/>
  <c r="CB16" i="2"/>
  <c r="D11" i="1"/>
  <c r="CF12" i="1"/>
  <c r="CH12" i="1" s="1"/>
  <c r="B12" i="1" s="1"/>
  <c r="CE29" i="1"/>
  <c r="F29" i="1" s="1"/>
  <c r="AH3" i="1"/>
  <c r="CE58" i="1"/>
  <c r="F58" i="1" s="1"/>
  <c r="CB40" i="1"/>
  <c r="D58" i="1"/>
  <c r="D29" i="1"/>
  <c r="CE14" i="1"/>
  <c r="F14" i="1" s="1"/>
  <c r="D19" i="1"/>
  <c r="CE65" i="1"/>
  <c r="F65" i="1" s="1"/>
  <c r="CB65" i="1"/>
  <c r="CB46" i="1"/>
  <c r="CB45" i="1"/>
  <c r="CB63" i="1"/>
  <c r="CB49" i="1"/>
  <c r="CE32" i="1"/>
  <c r="F32" i="1" s="1"/>
  <c r="D39" i="1"/>
  <c r="CB12" i="1"/>
  <c r="CB19" i="1"/>
  <c r="CB11" i="1"/>
  <c r="CB32" i="1"/>
  <c r="CB27" i="1"/>
  <c r="CG19" i="1"/>
  <c r="CH19" i="1" s="1"/>
  <c r="B19" i="1" s="1"/>
  <c r="CB39" i="1"/>
  <c r="D34" i="1"/>
  <c r="CB31" i="1"/>
  <c r="D26" i="1"/>
  <c r="CH34" i="1"/>
  <c r="B34" i="1" s="1"/>
  <c r="R3" i="1"/>
  <c r="V3" i="1"/>
  <c r="CH33" i="1"/>
  <c r="B33" i="1" s="1"/>
  <c r="CK33" i="1" s="1"/>
  <c r="E33" i="1" s="1"/>
  <c r="L3" i="1"/>
  <c r="CH65" i="1"/>
  <c r="B65" i="1" s="1"/>
  <c r="CK65" i="1" s="1"/>
  <c r="E65" i="1" s="1"/>
  <c r="CH46" i="1"/>
  <c r="B46" i="1" s="1"/>
  <c r="N3" i="1"/>
  <c r="D65" i="1"/>
  <c r="CB17" i="1"/>
  <c r="O3" i="1"/>
  <c r="I3" i="1"/>
  <c r="CE12" i="2"/>
  <c r="F12" i="2" s="1"/>
  <c r="CH26" i="2"/>
  <c r="B26" i="2" s="1"/>
  <c r="CG56" i="2"/>
  <c r="CH56" i="2" s="1"/>
  <c r="B56" i="2" s="1"/>
  <c r="CB20" i="1"/>
  <c r="CH52" i="2"/>
  <c r="B52" i="2" s="1"/>
  <c r="CE35" i="2"/>
  <c r="F35" i="2" s="1"/>
  <c r="CE17" i="1"/>
  <c r="F17" i="1" s="1"/>
  <c r="CB55" i="2"/>
  <c r="CH40" i="2"/>
  <c r="B40" i="2" s="1"/>
  <c r="D12" i="2"/>
  <c r="D28" i="1"/>
  <c r="CB16" i="1"/>
  <c r="D28" i="2"/>
  <c r="CH28" i="2"/>
  <c r="B28" i="2" s="1"/>
  <c r="CE19" i="2"/>
  <c r="F19" i="2" s="1"/>
  <c r="CB26" i="2"/>
  <c r="CB58" i="2"/>
  <c r="D23" i="1"/>
  <c r="D41" i="1"/>
  <c r="CE33" i="1"/>
  <c r="F33" i="1" s="1"/>
  <c r="CE11" i="1"/>
  <c r="F11" i="1" s="1"/>
  <c r="CE54" i="1"/>
  <c r="F54" i="1" s="1"/>
  <c r="CE46" i="1"/>
  <c r="F46" i="1" s="1"/>
  <c r="Z3" i="1"/>
  <c r="CB38" i="1"/>
  <c r="D30" i="1"/>
  <c r="CE23" i="1"/>
  <c r="F23" i="1" s="1"/>
  <c r="CH58" i="1"/>
  <c r="B58" i="1" s="1"/>
  <c r="CE41" i="1"/>
  <c r="F41" i="1" s="1"/>
  <c r="CE26" i="1"/>
  <c r="F26" i="1" s="1"/>
  <c r="CE34" i="1"/>
  <c r="F34" i="1" s="1"/>
  <c r="CB61" i="1"/>
  <c r="D36" i="1"/>
  <c r="CB33" i="1"/>
  <c r="D17" i="1"/>
  <c r="CB10" i="1"/>
  <c r="AJ3" i="1"/>
  <c r="D33" i="1"/>
  <c r="CH63" i="1"/>
  <c r="B63" i="1" s="1"/>
  <c r="CB60" i="1"/>
  <c r="D46" i="1"/>
  <c r="AA3" i="1"/>
  <c r="D62" i="1"/>
  <c r="CB34" i="1"/>
  <c r="CH18" i="1"/>
  <c r="B18" i="1" s="1"/>
  <c r="AC3" i="1"/>
  <c r="CB62" i="1"/>
  <c r="CB23" i="1"/>
  <c r="CB14" i="1"/>
  <c r="CF23" i="1"/>
  <c r="CH23" i="1" s="1"/>
  <c r="B23" i="1" s="1"/>
  <c r="CE19" i="1"/>
  <c r="F19" i="1" s="1"/>
  <c r="D32" i="1"/>
  <c r="AF3" i="1"/>
  <c r="T3" i="1"/>
  <c r="CF39" i="1"/>
  <c r="CF32" i="1"/>
  <c r="CH32" i="1" s="1"/>
  <c r="B32" i="1" s="1"/>
  <c r="CB58" i="1"/>
  <c r="CB18" i="1"/>
  <c r="CE39" i="1"/>
  <c r="F39" i="1" s="1"/>
  <c r="CF31" i="1"/>
  <c r="CH31" i="1" s="1"/>
  <c r="B31" i="1" s="1"/>
  <c r="CB29" i="1"/>
  <c r="D43" i="1"/>
  <c r="CH11" i="1"/>
  <c r="B11" i="1" s="1"/>
  <c r="CB21" i="1"/>
  <c r="CE36" i="1"/>
  <c r="F36" i="1" s="1"/>
  <c r="CE18" i="1"/>
  <c r="F18" i="1" s="1"/>
  <c r="CE31" i="1"/>
  <c r="F31" i="1" s="1"/>
  <c r="CF36" i="1"/>
  <c r="CH36" i="1" s="1"/>
  <c r="B36" i="1" s="1"/>
  <c r="D22" i="1"/>
  <c r="CB47" i="1"/>
  <c r="CH41" i="1"/>
  <c r="B41" i="1" s="1"/>
  <c r="CK41" i="1" s="1"/>
  <c r="E41" i="1" s="1"/>
  <c r="CB30" i="1"/>
  <c r="CH26" i="1"/>
  <c r="B26" i="1" s="1"/>
  <c r="D18" i="1"/>
  <c r="D50" i="1"/>
  <c r="CG39" i="1"/>
  <c r="CE35" i="1"/>
  <c r="F35" i="1" s="1"/>
  <c r="CH45" i="1"/>
  <c r="B45" i="1" s="1"/>
  <c r="CB22" i="1"/>
  <c r="CB26" i="1"/>
  <c r="CH60" i="1"/>
  <c r="B60" i="1" s="1"/>
  <c r="D49" i="1"/>
  <c r="CG43" i="1"/>
  <c r="CH43" i="1" s="1"/>
  <c r="B43" i="1" s="1"/>
  <c r="CE43" i="1"/>
  <c r="F43" i="1" s="1"/>
  <c r="CE20" i="1"/>
  <c r="F20" i="1" s="1"/>
  <c r="CE27" i="1"/>
  <c r="F27" i="1" s="1"/>
  <c r="CB45" i="2"/>
  <c r="CH51" i="2"/>
  <c r="B51" i="2" s="1"/>
  <c r="CB20" i="2"/>
  <c r="CH46" i="2"/>
  <c r="B46" i="2" s="1"/>
  <c r="D33" i="2"/>
  <c r="CG33" i="2"/>
  <c r="CH33" i="2" s="1"/>
  <c r="B33" i="2" s="1"/>
  <c r="CB42" i="2"/>
  <c r="D42" i="2"/>
  <c r="CB48" i="1"/>
  <c r="CE47" i="1"/>
  <c r="F47" i="1" s="1"/>
  <c r="D47" i="1"/>
  <c r="CE44" i="1"/>
  <c r="F44" i="1" s="1"/>
  <c r="CH21" i="1"/>
  <c r="B21" i="1" s="1"/>
  <c r="CE16" i="2"/>
  <c r="F16" i="2" s="1"/>
  <c r="D16" i="2"/>
  <c r="CH16" i="2"/>
  <c r="B16" i="2" s="1"/>
  <c r="CH29" i="2"/>
  <c r="B29" i="2" s="1"/>
  <c r="CH50" i="2"/>
  <c r="B50" i="2" s="1"/>
  <c r="CH37" i="2"/>
  <c r="B37" i="2" s="1"/>
  <c r="CE37" i="2"/>
  <c r="F37" i="2" s="1"/>
  <c r="CB33" i="2"/>
  <c r="CE56" i="2"/>
  <c r="F56" i="2" s="1"/>
  <c r="D45" i="2"/>
  <c r="CH32" i="2"/>
  <c r="B32" i="2" s="1"/>
  <c r="CB32" i="2"/>
  <c r="CH58" i="2"/>
  <c r="B58" i="2" s="1"/>
  <c r="CB54" i="1"/>
  <c r="D54" i="1"/>
  <c r="CH51" i="1"/>
  <c r="B51" i="1" s="1"/>
  <c r="CB51" i="1"/>
  <c r="CB35" i="1"/>
  <c r="CH37" i="1"/>
  <c r="B37" i="1" s="1"/>
  <c r="CB37" i="1"/>
  <c r="CB28" i="1"/>
  <c r="CB43" i="1"/>
  <c r="CG22" i="1"/>
  <c r="CH22" i="1" s="1"/>
  <c r="B22" i="1" s="1"/>
  <c r="CE22" i="1"/>
  <c r="F22" i="1" s="1"/>
  <c r="CH40" i="1"/>
  <c r="B40" i="1" s="1"/>
  <c r="CH17" i="2"/>
  <c r="B17" i="2" s="1"/>
  <c r="CE48" i="2"/>
  <c r="F48" i="2" s="1"/>
  <c r="CB35" i="2"/>
  <c r="CH35" i="2"/>
  <c r="B35" i="2" s="1"/>
  <c r="CH61" i="1"/>
  <c r="B61" i="1" s="1"/>
  <c r="CH13" i="1"/>
  <c r="B13" i="1" s="1"/>
  <c r="CB13" i="1"/>
  <c r="CE13" i="1"/>
  <c r="F13" i="1" s="1"/>
  <c r="D36" i="2"/>
  <c r="CH10" i="1"/>
  <c r="B10" i="1" s="1"/>
  <c r="D52" i="1"/>
  <c r="CE53" i="1"/>
  <c r="F53" i="1" s="1"/>
  <c r="CB52" i="1"/>
  <c r="CE64" i="1"/>
  <c r="F64" i="1" s="1"/>
  <c r="CB36" i="2"/>
  <c r="CB37" i="2"/>
  <c r="CH64" i="1"/>
  <c r="B64" i="1" s="1"/>
  <c r="CB64" i="1"/>
  <c r="CB53" i="1"/>
  <c r="CG30" i="1"/>
  <c r="CH30" i="1" s="1"/>
  <c r="B30" i="1" s="1"/>
  <c r="CE30" i="1"/>
  <c r="F30" i="1" s="1"/>
  <c r="CB55" i="1"/>
  <c r="CB50" i="1"/>
  <c r="D25" i="1"/>
  <c r="CB25" i="1"/>
  <c r="CE15" i="1"/>
  <c r="F15" i="1" s="1"/>
  <c r="CH15" i="1"/>
  <c r="B15" i="1" s="1"/>
  <c r="CB15" i="1"/>
  <c r="CB44" i="1"/>
  <c r="CH16" i="1"/>
  <c r="B16" i="1" s="1"/>
  <c r="CH34" i="2"/>
  <c r="B34" i="2" s="1"/>
  <c r="CB34" i="2"/>
  <c r="CE22" i="2"/>
  <c r="F22" i="2" s="1"/>
  <c r="CE36" i="2"/>
  <c r="F36" i="2" s="1"/>
  <c r="CF45" i="2"/>
  <c r="CH45" i="2" s="1"/>
  <c r="B45" i="2" s="1"/>
  <c r="D39" i="2"/>
  <c r="D58" i="2"/>
  <c r="CF49" i="1"/>
  <c r="CH49" i="1" s="1"/>
  <c r="B49" i="1" s="1"/>
  <c r="D11" i="2"/>
  <c r="D29" i="2"/>
  <c r="CE29" i="2"/>
  <c r="F29" i="2" s="1"/>
  <c r="CF36" i="2"/>
  <c r="CH36" i="2" s="1"/>
  <c r="B36" i="2" s="1"/>
  <c r="CF44" i="1"/>
  <c r="CH44" i="1" s="1"/>
  <c r="B44" i="1" s="1"/>
  <c r="CF42" i="2"/>
  <c r="CH42" i="2" s="1"/>
  <c r="B42" i="2" s="1"/>
  <c r="D44" i="1"/>
  <c r="CF22" i="2"/>
  <c r="CH22" i="2" s="1"/>
  <c r="B22" i="2" s="1"/>
  <c r="D22" i="2"/>
  <c r="D13" i="1"/>
  <c r="D63" i="1"/>
  <c r="CE63" i="1"/>
  <c r="F63" i="1" s="1"/>
  <c r="CE42" i="2"/>
  <c r="F42" i="2" s="1"/>
  <c r="D64" i="1"/>
  <c r="D32" i="2"/>
  <c r="CE32" i="2"/>
  <c r="F32" i="2" s="1"/>
  <c r="D46" i="2"/>
  <c r="CE46" i="2"/>
  <c r="F46" i="2" s="1"/>
  <c r="D50" i="2"/>
  <c r="CE50" i="2"/>
  <c r="F50" i="2" s="1"/>
  <c r="CE37" i="1"/>
  <c r="F37" i="1" s="1"/>
  <c r="D37" i="1"/>
  <c r="CF50" i="1"/>
  <c r="CH50" i="1" s="1"/>
  <c r="B50" i="1" s="1"/>
  <c r="CE50" i="1"/>
  <c r="F50" i="1" s="1"/>
  <c r="CE40" i="1"/>
  <c r="F40" i="1" s="1"/>
  <c r="D40" i="1"/>
  <c r="CE16" i="1"/>
  <c r="F16" i="1" s="1"/>
  <c r="D16" i="1"/>
  <c r="CE28" i="2"/>
  <c r="F28" i="2" s="1"/>
  <c r="CE44" i="2"/>
  <c r="F44" i="2" s="1"/>
  <c r="CF48" i="2"/>
  <c r="CH48" i="2" s="1"/>
  <c r="B48" i="2" s="1"/>
  <c r="D48" i="2"/>
  <c r="CF44" i="2"/>
  <c r="CH44" i="2" s="1"/>
  <c r="B44" i="2" s="1"/>
  <c r="D34" i="2"/>
  <c r="CE52" i="1"/>
  <c r="F52" i="1" s="1"/>
  <c r="D20" i="1"/>
  <c r="CH54" i="1"/>
  <c r="B54" i="1" s="1"/>
  <c r="CH29" i="1"/>
  <c r="B29" i="1" s="1"/>
  <c r="CH48" i="1"/>
  <c r="B48" i="1" s="1"/>
  <c r="CH38" i="1"/>
  <c r="B38" i="1" s="1"/>
  <c r="CH17" i="1"/>
  <c r="B17" i="1" s="1"/>
  <c r="CH47" i="1"/>
  <c r="B47" i="1" s="1"/>
  <c r="CH55" i="1"/>
  <c r="B55" i="1" s="1"/>
  <c r="D21" i="1"/>
  <c r="CE21" i="1"/>
  <c r="F21" i="1" s="1"/>
  <c r="CE45" i="1"/>
  <c r="F45" i="1" s="1"/>
  <c r="D45" i="1"/>
  <c r="CE61" i="1"/>
  <c r="F61" i="1" s="1"/>
  <c r="D61" i="1"/>
  <c r="D51" i="1"/>
  <c r="CE51" i="1"/>
  <c r="F51" i="1" s="1"/>
  <c r="CF28" i="1"/>
  <c r="CH28" i="1" s="1"/>
  <c r="B28" i="1" s="1"/>
  <c r="D38" i="1"/>
  <c r="D48" i="1"/>
  <c r="CE48" i="1"/>
  <c r="F48" i="1" s="1"/>
  <c r="D15" i="1"/>
  <c r="CF52" i="1"/>
  <c r="CH52" i="1" s="1"/>
  <c r="B52" i="1" s="1"/>
  <c r="CF25" i="1"/>
  <c r="CH25" i="1" s="1"/>
  <c r="B25" i="1" s="1"/>
  <c r="CE49" i="1"/>
  <c r="F49" i="1" s="1"/>
  <c r="CE51" i="2"/>
  <c r="F51" i="2" s="1"/>
  <c r="D51" i="2"/>
  <c r="CF39" i="2"/>
  <c r="CH39" i="2" s="1"/>
  <c r="B39" i="2" s="1"/>
  <c r="CE34" i="2"/>
  <c r="F34" i="2" s="1"/>
  <c r="CF53" i="2"/>
  <c r="CH53" i="2" s="1"/>
  <c r="B53" i="2" s="1"/>
  <c r="CE53" i="2"/>
  <c r="F53" i="2" s="1"/>
  <c r="D17" i="2"/>
  <c r="CE17" i="2"/>
  <c r="F17" i="2" s="1"/>
  <c r="CF35" i="1"/>
  <c r="CH35" i="1" s="1"/>
  <c r="B35" i="1" s="1"/>
  <c r="D35" i="1"/>
  <c r="CE38" i="1"/>
  <c r="F38" i="1" s="1"/>
  <c r="CF20" i="1"/>
  <c r="CH20" i="1" s="1"/>
  <c r="B20" i="1" s="1"/>
  <c r="CF14" i="2"/>
  <c r="CH14" i="2" s="1"/>
  <c r="B14" i="2" s="1"/>
  <c r="CE14" i="2"/>
  <c r="F14" i="2" s="1"/>
  <c r="CE55" i="1"/>
  <c r="F55" i="1" s="1"/>
  <c r="D55" i="1"/>
  <c r="CF62" i="1"/>
  <c r="CH62" i="1" s="1"/>
  <c r="B62" i="1" s="1"/>
  <c r="CE62" i="1"/>
  <c r="F62" i="1" s="1"/>
  <c r="CE28" i="1"/>
  <c r="F28" i="1" s="1"/>
  <c r="CE10" i="1"/>
  <c r="F10" i="1" s="1"/>
  <c r="D10" i="1"/>
  <c r="CE25" i="1"/>
  <c r="F25" i="1" s="1"/>
  <c r="CE26" i="2"/>
  <c r="F26" i="2" s="1"/>
  <c r="D26" i="2"/>
  <c r="D37" i="2"/>
  <c r="CE45" i="2"/>
  <c r="F45" i="2" s="1"/>
  <c r="CE60" i="1"/>
  <c r="F60" i="1" s="1"/>
  <c r="D60" i="1"/>
  <c r="D53" i="1"/>
  <c r="CF53" i="1"/>
  <c r="CH53" i="1" s="1"/>
  <c r="B53" i="1" s="1"/>
  <c r="D27" i="1"/>
  <c r="CF27" i="1"/>
  <c r="CH27" i="1" s="1"/>
  <c r="B27" i="1" s="1"/>
  <c r="D14" i="1"/>
  <c r="CF14" i="1"/>
  <c r="CH14" i="1" s="1"/>
  <c r="B14" i="1" s="1"/>
  <c r="CK59" i="2" l="1"/>
  <c r="CL59" i="2" s="1"/>
  <c r="E59" i="2" s="1"/>
  <c r="CK60" i="2"/>
  <c r="CK55" i="2"/>
  <c r="CK58" i="2"/>
  <c r="CL58" i="2" s="1"/>
  <c r="E58" i="2" s="1"/>
  <c r="CK56" i="2"/>
  <c r="CK57" i="2"/>
  <c r="CL57" i="2" s="1"/>
  <c r="E57" i="2" s="1"/>
  <c r="CL56" i="2"/>
  <c r="E56" i="2" s="1"/>
  <c r="CL55" i="2"/>
  <c r="E55" i="2" s="1"/>
  <c r="CJ56" i="1"/>
  <c r="CK56" i="1" s="1"/>
  <c r="CJ57" i="1"/>
  <c r="CK57" i="1" s="1"/>
  <c r="CH39" i="1"/>
  <c r="B39" i="1" s="1"/>
  <c r="CJ31" i="1" s="1"/>
  <c r="CK31" i="1" s="1"/>
  <c r="E31" i="1" s="1"/>
  <c r="CK14" i="2"/>
  <c r="CL14" i="2" s="1"/>
  <c r="E14" i="2" s="1"/>
  <c r="CJ65" i="1"/>
  <c r="CK24" i="2"/>
  <c r="CK34" i="2"/>
  <c r="CL34" i="2" s="1"/>
  <c r="E34" i="2" s="1"/>
  <c r="CK39" i="2"/>
  <c r="CL39" i="2" s="1"/>
  <c r="E39" i="2" s="1"/>
  <c r="CK40" i="2"/>
  <c r="CL40" i="2" s="1"/>
  <c r="E40" i="2" s="1"/>
  <c r="CK29" i="2"/>
  <c r="CL29" i="2" s="1"/>
  <c r="E29" i="2" s="1"/>
  <c r="CK10" i="2"/>
  <c r="CL10" i="2" s="1"/>
  <c r="E10" i="2" s="1"/>
  <c r="CK26" i="2"/>
  <c r="CL26" i="2" s="1"/>
  <c r="E26" i="2" s="1"/>
  <c r="CK30" i="2"/>
  <c r="CL30" i="2" s="1"/>
  <c r="E30" i="2" s="1"/>
  <c r="CK37" i="2"/>
  <c r="CL37" i="2" s="1"/>
  <c r="E37" i="2" s="1"/>
  <c r="CK27" i="2"/>
  <c r="CL27" i="2" s="1"/>
  <c r="E27" i="2" s="1"/>
  <c r="CK25" i="2"/>
  <c r="CK28" i="2"/>
  <c r="CL28" i="2" s="1"/>
  <c r="E28" i="2" s="1"/>
  <c r="CK45" i="2"/>
  <c r="CL45" i="2" s="1"/>
  <c r="E45" i="2" s="1"/>
  <c r="CK53" i="2"/>
  <c r="CL53" i="2" s="1"/>
  <c r="E53" i="2" s="1"/>
  <c r="CK21" i="2"/>
  <c r="CK11" i="2"/>
  <c r="CL11" i="2" s="1"/>
  <c r="E11" i="2" s="1"/>
  <c r="CK17" i="2"/>
  <c r="CL17" i="2" s="1"/>
  <c r="E17" i="2" s="1"/>
  <c r="CK22" i="2"/>
  <c r="CL22" i="2" s="1"/>
  <c r="E22" i="2" s="1"/>
  <c r="CK18" i="2"/>
  <c r="CL18" i="2" s="1"/>
  <c r="E18" i="2" s="1"/>
  <c r="CK12" i="2"/>
  <c r="CL12" i="2" s="1"/>
  <c r="E12" i="2" s="1"/>
  <c r="CK19" i="2"/>
  <c r="CL19" i="2" s="1"/>
  <c r="E19" i="2" s="1"/>
  <c r="CK20" i="2"/>
  <c r="CL20" i="2" s="1"/>
  <c r="E20" i="2" s="1"/>
  <c r="CK15" i="2"/>
  <c r="CL15" i="2" s="1"/>
  <c r="E15" i="2" s="1"/>
  <c r="CK13" i="2"/>
  <c r="CL13" i="2" s="1"/>
  <c r="E13" i="2" s="1"/>
  <c r="CK16" i="2"/>
  <c r="CL16" i="2" s="1"/>
  <c r="E16" i="2" s="1"/>
  <c r="CK49" i="2"/>
  <c r="CL49" i="2" s="1"/>
  <c r="E49" i="2" s="1"/>
  <c r="CK50" i="2"/>
  <c r="CL50" i="2" s="1"/>
  <c r="E50" i="2" s="1"/>
  <c r="CK51" i="2"/>
  <c r="CL51" i="2" s="1"/>
  <c r="E51" i="2" s="1"/>
  <c r="CK48" i="2"/>
  <c r="CL48" i="2" s="1"/>
  <c r="E48" i="2" s="1"/>
  <c r="CK52" i="2"/>
  <c r="CL52" i="2" s="1"/>
  <c r="E52" i="2" s="1"/>
  <c r="CK47" i="2"/>
  <c r="CL47" i="2" s="1"/>
  <c r="E47" i="2" s="1"/>
  <c r="CK46" i="2"/>
  <c r="CL46" i="2" s="1"/>
  <c r="E46" i="2" s="1"/>
  <c r="CK42" i="2"/>
  <c r="CL42" i="2" s="1"/>
  <c r="E42" i="2" s="1"/>
  <c r="CK44" i="2"/>
  <c r="CL44" i="2" s="1"/>
  <c r="E44" i="2" s="1"/>
  <c r="CJ61" i="1"/>
  <c r="CK61" i="1" s="1"/>
  <c r="E61" i="1" s="1"/>
  <c r="CJ62" i="1"/>
  <c r="CK62" i="1" s="1"/>
  <c r="E62" i="1" s="1"/>
  <c r="CJ64" i="1"/>
  <c r="CK64" i="1" s="1"/>
  <c r="E64" i="1" s="1"/>
  <c r="CJ60" i="1"/>
  <c r="CK60" i="1" s="1"/>
  <c r="E60" i="1" s="1"/>
  <c r="CJ63" i="1"/>
  <c r="CK63" i="1" s="1"/>
  <c r="E63" i="1" s="1"/>
  <c r="CK43" i="2"/>
  <c r="CL43" i="2" s="1"/>
  <c r="E43" i="2" s="1"/>
  <c r="CK32" i="2"/>
  <c r="CL32" i="2" s="1"/>
  <c r="E32" i="2" s="1"/>
  <c r="CK33" i="2"/>
  <c r="CL33" i="2" s="1"/>
  <c r="E33" i="2" s="1"/>
  <c r="CK36" i="2"/>
  <c r="CL36" i="2" s="1"/>
  <c r="E36" i="2" s="1"/>
  <c r="CK38" i="2"/>
  <c r="CL38" i="2" s="1"/>
  <c r="E38" i="2" s="1"/>
  <c r="CK31" i="2"/>
  <c r="CK35" i="2"/>
  <c r="CL35" i="2" s="1"/>
  <c r="E35" i="2" s="1"/>
  <c r="CJ46" i="1"/>
  <c r="CK46" i="1" s="1"/>
  <c r="E46" i="1" s="1"/>
  <c r="CJ55" i="1"/>
  <c r="CK55" i="1" s="1"/>
  <c r="E55" i="1" s="1"/>
  <c r="CJ50" i="1"/>
  <c r="CK50" i="1" s="1"/>
  <c r="E50" i="1" s="1"/>
  <c r="CJ58" i="1"/>
  <c r="CK58" i="1" s="1"/>
  <c r="E58" i="1" s="1"/>
  <c r="CJ44" i="1"/>
  <c r="CK44" i="1" s="1"/>
  <c r="E44" i="1" s="1"/>
  <c r="CJ54" i="1"/>
  <c r="CK54" i="1" s="1"/>
  <c r="E54" i="1" s="1"/>
  <c r="CJ49" i="1"/>
  <c r="CK49" i="1" s="1"/>
  <c r="E49" i="1" s="1"/>
  <c r="CJ43" i="1"/>
  <c r="CK43" i="1" s="1"/>
  <c r="E43" i="1" s="1"/>
  <c r="CJ47" i="1"/>
  <c r="CK47" i="1" s="1"/>
  <c r="E47" i="1" s="1"/>
  <c r="CJ52" i="1"/>
  <c r="CK52" i="1" s="1"/>
  <c r="E52" i="1" s="1"/>
  <c r="CJ45" i="1"/>
  <c r="CK45" i="1" s="1"/>
  <c r="E45" i="1" s="1"/>
  <c r="CJ51" i="1"/>
  <c r="CK51" i="1" s="1"/>
  <c r="E51" i="1" s="1"/>
  <c r="CJ53" i="1"/>
  <c r="CK53" i="1" s="1"/>
  <c r="E53" i="1" s="1"/>
  <c r="CJ48" i="1"/>
  <c r="CK48" i="1" s="1"/>
  <c r="E48" i="1" s="1"/>
  <c r="CJ40" i="1"/>
  <c r="CK40" i="1" s="1"/>
  <c r="E40" i="1" s="1"/>
  <c r="CJ39" i="1"/>
  <c r="CK39" i="1" s="1"/>
  <c r="E39" i="1" s="1"/>
  <c r="CJ17" i="1"/>
  <c r="CK17" i="1" s="1"/>
  <c r="E17" i="1" s="1"/>
  <c r="CJ18" i="1"/>
  <c r="CK18" i="1" s="1"/>
  <c r="E18" i="1" s="1"/>
  <c r="CJ12" i="1"/>
  <c r="CK12" i="1" s="1"/>
  <c r="E12" i="1" s="1"/>
  <c r="CJ23" i="1"/>
  <c r="CK23" i="1" s="1"/>
  <c r="E23" i="1" s="1"/>
  <c r="CJ20" i="1"/>
  <c r="CK20" i="1" s="1"/>
  <c r="E20" i="1" s="1"/>
  <c r="CJ14" i="1"/>
  <c r="CK14" i="1" s="1"/>
  <c r="E14" i="1" s="1"/>
  <c r="CJ21" i="1"/>
  <c r="CK21" i="1" s="1"/>
  <c r="E21" i="1" s="1"/>
  <c r="CJ15" i="1"/>
  <c r="CK15" i="1" s="1"/>
  <c r="E15" i="1" s="1"/>
  <c r="CJ16" i="1"/>
  <c r="CK16" i="1" s="1"/>
  <c r="E16" i="1" s="1"/>
  <c r="CJ13" i="1"/>
  <c r="CK13" i="1" s="1"/>
  <c r="E13" i="1" s="1"/>
  <c r="CJ11" i="1"/>
  <c r="CK11" i="1" s="1"/>
  <c r="E11" i="1" s="1"/>
  <c r="CJ19" i="1"/>
  <c r="CK19" i="1" s="1"/>
  <c r="E19" i="1" s="1"/>
  <c r="CJ10" i="1"/>
  <c r="CK10" i="1" s="1"/>
  <c r="E10" i="1" s="1"/>
  <c r="CJ22" i="1"/>
  <c r="CK22" i="1" s="1"/>
  <c r="E22" i="1" s="1"/>
  <c r="CJ29" i="1" l="1"/>
  <c r="CK29" i="1" s="1"/>
  <c r="E29" i="1" s="1"/>
  <c r="CJ26" i="1"/>
  <c r="CK26" i="1" s="1"/>
  <c r="E26" i="1" s="1"/>
  <c r="CJ37" i="1"/>
  <c r="CK37" i="1" s="1"/>
  <c r="E37" i="1" s="1"/>
  <c r="CJ27" i="1"/>
  <c r="CK27" i="1" s="1"/>
  <c r="E27" i="1" s="1"/>
  <c r="CJ35" i="1"/>
  <c r="CK35" i="1" s="1"/>
  <c r="E35" i="1" s="1"/>
  <c r="CJ32" i="1"/>
  <c r="CK32" i="1" s="1"/>
  <c r="E32" i="1" s="1"/>
  <c r="CJ33" i="1"/>
  <c r="CJ30" i="1"/>
  <c r="CK30" i="1" s="1"/>
  <c r="E30" i="1" s="1"/>
  <c r="CJ34" i="1"/>
  <c r="CK34" i="1" s="1"/>
  <c r="E34" i="1" s="1"/>
  <c r="CJ25" i="1"/>
  <c r="CK25" i="1" s="1"/>
  <c r="E25" i="1" s="1"/>
  <c r="CJ38" i="1"/>
  <c r="CK38" i="1" s="1"/>
  <c r="E38" i="1" s="1"/>
  <c r="CJ41" i="1"/>
  <c r="CJ28" i="1"/>
  <c r="CK28" i="1" s="1"/>
  <c r="E28" i="1" s="1"/>
  <c r="CJ36" i="1"/>
  <c r="CK36" i="1" s="1"/>
  <c r="E36" i="1" s="1"/>
  <c r="I65" i="2" l="1"/>
  <c r="I3" i="2" s="1"/>
  <c r="G65" i="2"/>
  <c r="G3" i="2" s="1"/>
  <c r="BZ59" i="2"/>
  <c r="CB59" i="2" s="1"/>
  <c r="CC59" i="2"/>
  <c r="D59" i="2" s="1"/>
  <c r="CE59" i="2" l="1"/>
  <c r="F59" i="2" s="1"/>
  <c r="CF59" i="2"/>
  <c r="CH59" i="2" s="1"/>
</calcChain>
</file>

<file path=xl/sharedStrings.xml><?xml version="1.0" encoding="utf-8"?>
<sst xmlns="http://schemas.openxmlformats.org/spreadsheetml/2006/main" count="722" uniqueCount="295">
  <si>
    <t>Number of WRR</t>
  </si>
  <si>
    <t>Event</t>
  </si>
  <si>
    <t>Rough and Tumble</t>
  </si>
  <si>
    <t>Woodcote 10k</t>
  </si>
  <si>
    <t>Not the Roman 9</t>
  </si>
  <si>
    <t>Dursley Dozen</t>
  </si>
  <si>
    <t>Bramley 10</t>
  </si>
  <si>
    <t>Bramley 20</t>
  </si>
  <si>
    <t>Bourton 10k</t>
  </si>
  <si>
    <t>Terminator</t>
  </si>
  <si>
    <t>Goring 10k</t>
  </si>
  <si>
    <t>Gloucester 20</t>
  </si>
  <si>
    <t>Cleevewold 14</t>
  </si>
  <si>
    <t>Banbury 15</t>
  </si>
  <si>
    <t>Maidenhead 10</t>
  </si>
  <si>
    <t>White Horse half</t>
  </si>
  <si>
    <t>Compton 20</t>
  </si>
  <si>
    <t>Chedworth Roman trail</t>
  </si>
  <si>
    <t>Carterton 10k</t>
  </si>
  <si>
    <t>Motivation Charlton</t>
  </si>
  <si>
    <t>Chalgrove 10k</t>
  </si>
  <si>
    <t>Silverstone 10k</t>
  </si>
  <si>
    <t>Marlow 5</t>
  </si>
  <si>
    <t>Motivation Bletchingdon</t>
  </si>
  <si>
    <t>Otmoor challenge</t>
  </si>
  <si>
    <t>Chippenham 5 mile</t>
  </si>
  <si>
    <t>Banbury 5</t>
  </si>
  <si>
    <t>RIDGEWAY RELAY. ONE LEG</t>
  </si>
  <si>
    <t>Results</t>
  </si>
  <si>
    <t>Name</t>
  </si>
  <si>
    <t>Date</t>
  </si>
  <si>
    <t>3rd Apr</t>
  </si>
  <si>
    <t>4th June</t>
  </si>
  <si>
    <t>7th June</t>
  </si>
  <si>
    <t>Total H1</t>
  </si>
  <si>
    <t>Total H2</t>
  </si>
  <si>
    <t>Total</t>
  </si>
  <si>
    <t>Count H1</t>
  </si>
  <si>
    <t>Count H2</t>
  </si>
  <si>
    <t xml:space="preserve"> </t>
  </si>
  <si>
    <t>Points</t>
  </si>
  <si>
    <t>Cat</t>
  </si>
  <si>
    <t>Races Counting</t>
  </si>
  <si>
    <t>Position in Age Cat</t>
  </si>
  <si>
    <t>Ranking Calc</t>
  </si>
  <si>
    <t>Ranking Calc 2</t>
  </si>
  <si>
    <t>Total Races Run</t>
  </si>
  <si>
    <t>Ranking In General</t>
  </si>
  <si>
    <t>Remove 0 Value</t>
  </si>
  <si>
    <t>Chris Miles</t>
  </si>
  <si>
    <t>S</t>
  </si>
  <si>
    <t>Gareth Petts</t>
  </si>
  <si>
    <t>Chris Ellis </t>
  </si>
  <si>
    <t>Michael Wise</t>
  </si>
  <si>
    <t>Mark Sheehan</t>
  </si>
  <si>
    <t>Will Downey</t>
  </si>
  <si>
    <t>Ed Kay</t>
  </si>
  <si>
    <t>Adam Leary</t>
  </si>
  <si>
    <t>Simon Le Good</t>
  </si>
  <si>
    <t>Matthew Lock</t>
  </si>
  <si>
    <t>Paul Sharp</t>
  </si>
  <si>
    <t>Graham Ferris</t>
  </si>
  <si>
    <t>V40</t>
  </si>
  <si>
    <t>Jamie Jones</t>
  </si>
  <si>
    <t>Chris Colbeck</t>
  </si>
  <si>
    <t>Toby Clarke</t>
  </si>
  <si>
    <t>James Field</t>
  </si>
  <si>
    <t>Fraser Howard</t>
  </si>
  <si>
    <t>Nigel Moss</t>
  </si>
  <si>
    <t>Kevin Hennessey</t>
  </si>
  <si>
    <t>Nick Dalton</t>
  </si>
  <si>
    <t>Tom Garrod</t>
  </si>
  <si>
    <t>Chris Hazell</t>
  </si>
  <si>
    <t>Justin Young</t>
  </si>
  <si>
    <t>Richard Redford</t>
  </si>
  <si>
    <t>Nick Morley</t>
  </si>
  <si>
    <t>Martin Butler</t>
  </si>
  <si>
    <t>Grant Hunter</t>
  </si>
  <si>
    <t>V50</t>
  </si>
  <si>
    <t>Tony Lock</t>
  </si>
  <si>
    <t>Paul Rushby</t>
  </si>
  <si>
    <t>Paul Ainslie</t>
  </si>
  <si>
    <t>Andy Church </t>
  </si>
  <si>
    <t>Nick Moglia</t>
  </si>
  <si>
    <t>David Brackston</t>
  </si>
  <si>
    <t>Roger Crossley</t>
  </si>
  <si>
    <t>Bob Green</t>
  </si>
  <si>
    <t>Brian Moore</t>
  </si>
  <si>
    <t>Graham Le Good</t>
  </si>
  <si>
    <t>V60</t>
  </si>
  <si>
    <t>John McCormac</t>
  </si>
  <si>
    <t>Keith Morgan</t>
  </si>
  <si>
    <t>John Abrams</t>
  </si>
  <si>
    <t>Frankie Snare</t>
  </si>
  <si>
    <t>Kirsty Davies</t>
  </si>
  <si>
    <t>Keri Cooper</t>
  </si>
  <si>
    <t>Tabitha Durkin</t>
  </si>
  <si>
    <t>V35</t>
  </si>
  <si>
    <t>Laura Jones</t>
  </si>
  <si>
    <t>Hannah Makins</t>
  </si>
  <si>
    <t>Nicola Henman</t>
  </si>
  <si>
    <t>Suzanne Reeve</t>
  </si>
  <si>
    <t>Sally Howard</t>
  </si>
  <si>
    <t>Sarah Morley</t>
  </si>
  <si>
    <t>Alison Maybrey</t>
  </si>
  <si>
    <t>Regina Lally</t>
  </si>
  <si>
    <t>Lucy Harris</t>
  </si>
  <si>
    <t>Rachel Stanley-Evans</t>
  </si>
  <si>
    <t>Jessica Wright</t>
  </si>
  <si>
    <t>Laura Davies</t>
  </si>
  <si>
    <t>Heather Smith</t>
  </si>
  <si>
    <t>V45</t>
  </si>
  <si>
    <t>Jacqui Gamage</t>
  </si>
  <si>
    <t>Emma Baker</t>
  </si>
  <si>
    <t>Sharon Christie</t>
  </si>
  <si>
    <t>Cathy Morley</t>
  </si>
  <si>
    <t>Tracey Moss</t>
  </si>
  <si>
    <t>Lisa Holland</t>
  </si>
  <si>
    <t>Lucy Garrod</t>
  </si>
  <si>
    <t>Bev Anderson</t>
  </si>
  <si>
    <t>Anne Rouget</t>
  </si>
  <si>
    <t>Hannah West</t>
  </si>
  <si>
    <t>V55</t>
  </si>
  <si>
    <t>Judith Le Good</t>
  </si>
  <si>
    <t>Mens Championship 2015</t>
  </si>
  <si>
    <t>Not the roman 9</t>
  </si>
  <si>
    <t>Gayton 10k</t>
  </si>
  <si>
    <t>Whitehorse Half</t>
  </si>
  <si>
    <t>Chedworth 10</t>
  </si>
  <si>
    <t>Danesfield Dash 10k</t>
  </si>
  <si>
    <t>Cottismore 5k</t>
  </si>
  <si>
    <t>Otmoor Challenge</t>
  </si>
  <si>
    <t>Chilton Chase</t>
  </si>
  <si>
    <t>11th Jan</t>
  </si>
  <si>
    <t>18th Jan</t>
  </si>
  <si>
    <t>25th Jan</t>
  </si>
  <si>
    <t>8th Feb</t>
  </si>
  <si>
    <t>15th Feb</t>
  </si>
  <si>
    <t>22rd Feb</t>
  </si>
  <si>
    <t>1st Mar</t>
  </si>
  <si>
    <t>8th Mar</t>
  </si>
  <si>
    <t>15th Mar</t>
  </si>
  <si>
    <t>22nd Mar</t>
  </si>
  <si>
    <t>29th Mar</t>
  </si>
  <si>
    <t>?? Apr</t>
  </si>
  <si>
    <t>4th Apr</t>
  </si>
  <si>
    <t>19th April</t>
  </si>
  <si>
    <t>30th April</t>
  </si>
  <si>
    <t>4th May</t>
  </si>
  <si>
    <t>?? May</t>
  </si>
  <si>
    <t>12th May</t>
  </si>
  <si>
    <t>6th June</t>
  </si>
  <si>
    <t>9th June</t>
  </si>
  <si>
    <t>Tegrid Jones</t>
  </si>
  <si>
    <t>Ken Chard</t>
  </si>
  <si>
    <t>Jim Whelan </t>
  </si>
  <si>
    <t>Mark Johnson</t>
  </si>
  <si>
    <t>Alan Reynolds</t>
  </si>
  <si>
    <t>Paul Taylor</t>
  </si>
  <si>
    <t>Francis Tracey</t>
  </si>
  <si>
    <t>Anthony Giles</t>
  </si>
  <si>
    <t>Neil Shellard</t>
  </si>
  <si>
    <t>Gordon Mackay</t>
  </si>
  <si>
    <t>Steven Aldous</t>
  </si>
  <si>
    <t>David Campbell</t>
  </si>
  <si>
    <t>Jon Evans</t>
  </si>
  <si>
    <t>George Reynolds</t>
  </si>
  <si>
    <t>Philip Ormiston</t>
  </si>
  <si>
    <t>Philip Wolstenholme</t>
  </si>
  <si>
    <t>SM</t>
  </si>
  <si>
    <t>Simon O'Sullivan</t>
  </si>
  <si>
    <t>Conrad Bailey</t>
  </si>
  <si>
    <t>Richard Bedford</t>
  </si>
  <si>
    <t>Andy Lockwood</t>
  </si>
  <si>
    <t>Dan Blake</t>
  </si>
  <si>
    <t>Ladies Championship 2015</t>
  </si>
  <si>
    <t>Kirsty Bamber</t>
  </si>
  <si>
    <t>Lauren Walker</t>
  </si>
  <si>
    <t>Charlotte Donohue</t>
  </si>
  <si>
    <t>Elaine Spindlow</t>
  </si>
  <si>
    <t>Bridget Briens</t>
  </si>
  <si>
    <t>Alison Abrams</t>
  </si>
  <si>
    <t>Ingrid Ridley</t>
  </si>
  <si>
    <t>Marie-Helene Kite</t>
  </si>
  <si>
    <t>Catherine Rudge</t>
  </si>
  <si>
    <t>Daisy Brown</t>
  </si>
  <si>
    <t>Sarah Le Good</t>
  </si>
  <si>
    <t>Jade Hewlett</t>
  </si>
  <si>
    <t>Best 4 total H1</t>
  </si>
  <si>
    <t>Best 4 total H2</t>
  </si>
  <si>
    <t>Cumnor 5k</t>
  </si>
  <si>
    <t>Jim Whelan</t>
  </si>
  <si>
    <t>Joel Floyd</t>
  </si>
  <si>
    <t>Sherborne 10k</t>
  </si>
  <si>
    <t>Thame 10k</t>
  </si>
  <si>
    <t>Didcot 5 mile</t>
  </si>
  <si>
    <t>Buscot 10k</t>
  </si>
  <si>
    <t>Motivation Combe I</t>
  </si>
  <si>
    <t>High Wycombe 10k</t>
  </si>
  <si>
    <t>High Wycombe half</t>
  </si>
  <si>
    <t>Adderbury 10k</t>
  </si>
  <si>
    <t>Adderbury half</t>
  </si>
  <si>
    <t>New Forest 10 mile</t>
  </si>
  <si>
    <t>Hornton 6</t>
  </si>
  <si>
    <t>Motivation Combe II</t>
  </si>
  <si>
    <t>Hooky 6</t>
  </si>
  <si>
    <t>Bearbrook 10k</t>
  </si>
  <si>
    <t>Headington 5</t>
  </si>
  <si>
    <t>Motivation Oxford</t>
  </si>
  <si>
    <t>Woodstock 12</t>
  </si>
  <si>
    <t>Hanney 5</t>
  </si>
  <si>
    <t>Cricklade 10k</t>
  </si>
  <si>
    <t>Cricklade half</t>
  </si>
  <si>
    <t>Henley 10k</t>
  </si>
  <si>
    <t>Frieth Hilly 10</t>
  </si>
  <si>
    <t>Stround half</t>
  </si>
  <si>
    <t>Best total H1 &amp; H2</t>
  </si>
  <si>
    <t>Harriet-Rose Noons</t>
  </si>
  <si>
    <t>Dan Wymer</t>
  </si>
  <si>
    <t>Tony Burkett</t>
  </si>
  <si>
    <t>Richard Walker</t>
  </si>
  <si>
    <t>Ian Fowler</t>
  </si>
  <si>
    <t>Lyn Hopkins</t>
  </si>
  <si>
    <t>Ohema Powell</t>
  </si>
  <si>
    <t>Trevor Jennings</t>
  </si>
  <si>
    <t>Keith Read</t>
  </si>
  <si>
    <t>Simon Rhodes</t>
  </si>
  <si>
    <t>Jenny Moore</t>
  </si>
  <si>
    <t>Slaughterford 9</t>
  </si>
  <si>
    <t>Lindsey Smith</t>
  </si>
  <si>
    <t>Wokingham Half</t>
  </si>
  <si>
    <t>Vicki Hopkins</t>
  </si>
  <si>
    <t>CANCELLED</t>
  </si>
  <si>
    <t>Darlene Burkett</t>
  </si>
  <si>
    <t>Stan Charles Jones</t>
  </si>
  <si>
    <t>Louise Rhodes</t>
  </si>
  <si>
    <t>Rebecca Floyd</t>
  </si>
  <si>
    <r>
      <t>Candleford Canter 10k</t>
    </r>
    <r>
      <rPr>
        <b/>
        <sz val="8"/>
        <color indexed="10"/>
        <rFont val="Arial"/>
        <family val="2"/>
      </rPr>
      <t xml:space="preserve"> LADIES ONLY</t>
    </r>
  </si>
  <si>
    <t>Stroud half</t>
  </si>
  <si>
    <t>Chippenham half</t>
  </si>
  <si>
    <t>Pangbourne 10k</t>
  </si>
  <si>
    <t>Longworth 10k</t>
  </si>
  <si>
    <t>Tom Standard</t>
  </si>
  <si>
    <t>Simon Martin</t>
  </si>
  <si>
    <t>Darren Grayson</t>
  </si>
  <si>
    <t>James Clark</t>
  </si>
  <si>
    <t>Laurent Le Texier</t>
  </si>
  <si>
    <t>Linda Field</t>
  </si>
  <si>
    <t>Colin Morris</t>
  </si>
  <si>
    <t>Melanie Cassidy</t>
  </si>
  <si>
    <t>Dave May</t>
  </si>
  <si>
    <t>Sam Upton</t>
  </si>
  <si>
    <t>Mark Jarrett</t>
  </si>
  <si>
    <t>Chiltern chase 10k</t>
  </si>
  <si>
    <t>Beverley Anderson</t>
  </si>
  <si>
    <t>Victoria Munday</t>
  </si>
  <si>
    <t>Sally Mackie</t>
  </si>
  <si>
    <t>Billy Rendell</t>
  </si>
  <si>
    <t>Abi Adams</t>
  </si>
  <si>
    <t>Paul Bowden</t>
  </si>
  <si>
    <t>Alice Parsons</t>
  </si>
  <si>
    <t>Aukje Raats</t>
  </si>
  <si>
    <t>Rotary Blenheim 10k</t>
  </si>
  <si>
    <t>Craig Gibbin</t>
  </si>
  <si>
    <t>Mens Championship 2018</t>
  </si>
  <si>
    <t>Ladies Championship 2018</t>
  </si>
  <si>
    <t>Abingdon 10k</t>
  </si>
  <si>
    <t>Staverton 10</t>
  </si>
  <si>
    <t>Chilly 10k</t>
  </si>
  <si>
    <t>Minchinhampton 10k</t>
  </si>
  <si>
    <t>The Ridge Off Roader 10k</t>
  </si>
  <si>
    <t>The Ridge Off Roader Half</t>
  </si>
  <si>
    <t>OX5</t>
  </si>
  <si>
    <t>Winchester Trail 10k</t>
  </si>
  <si>
    <t>Winchester Trail 20k</t>
  </si>
  <si>
    <t>Road Relays</t>
  </si>
  <si>
    <t>David McNamee Memorial 10k</t>
  </si>
  <si>
    <t>25 points</t>
  </si>
  <si>
    <t>Town and Gown</t>
  </si>
  <si>
    <t>no date yet</t>
  </si>
  <si>
    <t>Hook 10k</t>
  </si>
  <si>
    <t>Hook 10m</t>
  </si>
  <si>
    <t>Fairford 10k</t>
  </si>
  <si>
    <t>Bourton Hilly Half</t>
  </si>
  <si>
    <t>no date</t>
  </si>
  <si>
    <t>Boddington 10k</t>
  </si>
  <si>
    <t>Callum Hodnett</t>
  </si>
  <si>
    <t>Frankie Balkwill</t>
  </si>
  <si>
    <t>Jen Horsman</t>
  </si>
  <si>
    <t>Lisa Butler</t>
  </si>
  <si>
    <t>Emily Howard</t>
  </si>
  <si>
    <t>Ben Goodwood</t>
  </si>
  <si>
    <t>cancelled</t>
  </si>
  <si>
    <t>Michele Hustler</t>
  </si>
  <si>
    <t>Debbie Marshal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</si>
</sst>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-mmm"/>
    <numFmt numFmtId="165" formatCode="[$£-809]#,##0.00;[Red]&quot;-&quot;[$£-809]#,##0.00"/>
  </numFmts>
  <fonts count="31">
    <font>
      <sz val="11"/>
      <color indexed="8"/>
      <name val="Arial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6"/>
      <color indexed="8"/>
      <name val="Arial1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u/>
      <sz val="11"/>
      <color indexed="8"/>
      <name val="Arial1"/>
    </font>
    <font>
      <sz val="10"/>
      <color indexed="8"/>
      <name val="Arial"/>
      <family val="2"/>
    </font>
    <font>
      <b/>
      <u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indexed="9"/>
      <name val="Arial1"/>
    </font>
    <font>
      <b/>
      <sz val="8"/>
      <color indexed="10"/>
      <name val="Arial"/>
      <family val="2"/>
    </font>
    <font>
      <b/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8"/>
      <color indexed="8"/>
      <name val="Arial1"/>
    </font>
    <font>
      <sz val="10"/>
      <color rgb="FF000000"/>
      <name val="Arial2"/>
    </font>
    <font>
      <b/>
      <sz val="10"/>
      <color rgb="FF000000"/>
      <name val="Arial"/>
      <family val="2"/>
    </font>
    <font>
      <b/>
      <i/>
      <sz val="16"/>
      <color rgb="FF000000"/>
      <name val="Arial1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</font>
    <font>
      <b/>
      <i/>
      <u/>
      <sz val="11"/>
      <color rgb="FF000000"/>
      <name val="Arial1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1"/>
    </font>
  </fonts>
  <fills count="2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57"/>
        <bgColor indexed="21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60"/>
        <bgColor indexed="25"/>
      </patternFill>
    </fill>
    <fill>
      <patternFill patternType="solid">
        <fgColor indexed="31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339966"/>
        <bgColor rgb="FF339966"/>
      </patternFill>
    </fill>
    <fill>
      <patternFill patternType="solid">
        <fgColor rgb="FF339966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FF7C80"/>
        <bgColor indexed="45"/>
      </patternFill>
    </fill>
    <fill>
      <patternFill patternType="solid">
        <fgColor rgb="FFFF7C80"/>
        <bgColor indexed="29"/>
      </patternFill>
    </fill>
    <fill>
      <patternFill patternType="solid">
        <fgColor rgb="FF993300"/>
        <bgColor indexed="25"/>
      </patternFill>
    </fill>
    <fill>
      <patternFill patternType="solid">
        <fgColor rgb="FF9933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5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1"/>
      </patternFill>
    </fill>
    <fill>
      <patternFill patternType="solid">
        <fgColor rgb="FFFFFF00"/>
        <bgColor indexed="29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18" fillId="13" borderId="0">
      <alignment horizontal="center"/>
    </xf>
    <xf numFmtId="0" fontId="1" fillId="2" borderId="0">
      <protection locked="0"/>
    </xf>
    <xf numFmtId="0" fontId="2" fillId="2" borderId="0">
      <protection locked="0"/>
    </xf>
    <xf numFmtId="0" fontId="19" fillId="14" borderId="0">
      <protection locked="0"/>
    </xf>
    <xf numFmtId="0" fontId="19" fillId="14" borderId="0">
      <protection locked="0"/>
    </xf>
    <xf numFmtId="0" fontId="20" fillId="0" borderId="0">
      <alignment horizontal="center"/>
    </xf>
    <xf numFmtId="0" fontId="4" fillId="0" borderId="0"/>
    <xf numFmtId="0" fontId="21" fillId="0" borderId="0"/>
    <xf numFmtId="0" fontId="20" fillId="0" borderId="0">
      <alignment horizontal="center"/>
    </xf>
    <xf numFmtId="0" fontId="3" fillId="0" borderId="0">
      <alignment horizontal="center"/>
    </xf>
    <xf numFmtId="0" fontId="20" fillId="0" borderId="0">
      <alignment horizontal="center" textRotation="90"/>
    </xf>
    <xf numFmtId="0" fontId="3" fillId="0" borderId="0">
      <alignment horizontal="center" textRotation="90"/>
    </xf>
    <xf numFmtId="0" fontId="20" fillId="0" borderId="0">
      <alignment horizontal="center" textRotation="90"/>
    </xf>
    <xf numFmtId="0" fontId="4" fillId="0" borderId="0" applyNumberFormat="0" applyFill="0" applyBorder="0" applyAlignment="0" applyProtection="0"/>
    <xf numFmtId="0" fontId="21" fillId="0" borderId="0"/>
    <xf numFmtId="0" fontId="5" fillId="0" borderId="0"/>
    <xf numFmtId="0" fontId="22" fillId="0" borderId="0"/>
    <xf numFmtId="0" fontId="23" fillId="0" borderId="0"/>
    <xf numFmtId="0" fontId="24" fillId="0" borderId="0"/>
    <xf numFmtId="0" fontId="6" fillId="0" borderId="0"/>
    <xf numFmtId="0" fontId="24" fillId="0" borderId="0"/>
    <xf numFmtId="165" fontId="24" fillId="0" borderId="0"/>
    <xf numFmtId="0" fontId="6" fillId="0" borderId="0"/>
    <xf numFmtId="0" fontId="24" fillId="0" borderId="0"/>
  </cellStyleXfs>
  <cellXfs count="31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16" fontId="9" fillId="3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4" xfId="7" applyFont="1" applyFill="1" applyBorder="1" applyAlignment="1" applyProtection="1">
      <alignment horizontal="center" vertical="center"/>
      <protection locked="0"/>
    </xf>
    <xf numFmtId="0" fontId="4" fillId="0" borderId="5" xfId="7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6" fontId="9" fillId="0" borderId="7" xfId="0" applyNumberFormat="1" applyFont="1" applyBorder="1" applyAlignment="1" applyProtection="1">
      <alignment horizontal="center" vertical="center"/>
    </xf>
    <xf numFmtId="16" fontId="9" fillId="0" borderId="0" xfId="0" applyNumberFormat="1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2" fillId="0" borderId="0" xfId="16" applyFont="1" applyAlignment="1" applyProtection="1">
      <alignment horizontal="center"/>
    </xf>
    <xf numFmtId="0" fontId="7" fillId="0" borderId="0" xfId="0" applyFont="1" applyProtection="1"/>
    <xf numFmtId="0" fontId="0" fillId="0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16" fontId="14" fillId="0" borderId="0" xfId="0" applyNumberFormat="1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6" fontId="9" fillId="0" borderId="0" xfId="0" applyNumberFormat="1" applyFont="1" applyAlignment="1">
      <alignment horizontal="center" vertical="center"/>
    </xf>
    <xf numFmtId="16" fontId="9" fillId="3" borderId="0" xfId="0" applyNumberFormat="1" applyFont="1" applyFill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" fontId="14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/>
    <xf numFmtId="0" fontId="7" fillId="0" borderId="0" xfId="0" applyFont="1" applyFill="1"/>
    <xf numFmtId="0" fontId="7" fillId="0" borderId="0" xfId="0" applyFont="1"/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16" fontId="9" fillId="5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4" fontId="1" fillId="0" borderId="0" xfId="0" applyNumberFormat="1" applyFont="1" applyAlignment="1" applyProtection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164" fontId="25" fillId="0" borderId="61" xfId="18" applyNumberFormat="1" applyFont="1" applyBorder="1" applyAlignment="1" applyProtection="1">
      <alignment horizontal="center" vertical="center"/>
    </xf>
    <xf numFmtId="0" fontId="25" fillId="0" borderId="62" xfId="18" applyFont="1" applyBorder="1" applyAlignment="1" applyProtection="1">
      <alignment horizontal="center" vertical="center"/>
    </xf>
    <xf numFmtId="0" fontId="21" fillId="0" borderId="63" xfId="8" applyFont="1" applyFill="1" applyBorder="1" applyAlignment="1" applyProtection="1">
      <alignment horizontal="center" vertical="center"/>
      <protection locked="0"/>
    </xf>
    <xf numFmtId="0" fontId="26" fillId="0" borderId="64" xfId="18" applyFont="1" applyBorder="1" applyAlignment="1" applyProtection="1">
      <alignment horizontal="center"/>
    </xf>
    <xf numFmtId="0" fontId="26" fillId="0" borderId="65" xfId="18" applyFont="1" applyBorder="1" applyAlignment="1" applyProtection="1">
      <alignment horizontal="center"/>
    </xf>
    <xf numFmtId="0" fontId="23" fillId="0" borderId="0" xfId="18"/>
    <xf numFmtId="0" fontId="19" fillId="0" borderId="0" xfId="18" applyFont="1" applyAlignment="1" applyProtection="1">
      <alignment horizontal="center"/>
    </xf>
    <xf numFmtId="0" fontId="25" fillId="0" borderId="0" xfId="18" applyFont="1" applyAlignment="1" applyProtection="1">
      <alignment horizontal="center" vertical="center"/>
    </xf>
    <xf numFmtId="0" fontId="19" fillId="0" borderId="0" xfId="18" applyFont="1" applyFill="1" applyAlignment="1" applyProtection="1">
      <alignment horizontal="center"/>
    </xf>
    <xf numFmtId="0" fontId="19" fillId="0" borderId="0" xfId="18" applyFont="1" applyAlignment="1" applyProtection="1">
      <alignment horizontal="center" vertical="center"/>
    </xf>
    <xf numFmtId="0" fontId="25" fillId="0" borderId="66" xfId="18" applyFont="1" applyBorder="1" applyAlignment="1" applyProtection="1">
      <alignment horizontal="center" vertical="center"/>
    </xf>
    <xf numFmtId="0" fontId="25" fillId="0" borderId="66" xfId="18" applyFont="1" applyBorder="1" applyAlignment="1" applyProtection="1">
      <alignment horizontal="center" vertical="center"/>
      <protection locked="0"/>
    </xf>
    <xf numFmtId="0" fontId="19" fillId="0" borderId="0" xfId="18" applyFont="1" applyFill="1" applyAlignment="1" applyProtection="1">
      <alignment horizontal="center" vertical="center"/>
    </xf>
    <xf numFmtId="0" fontId="23" fillId="0" borderId="66" xfId="18" applyBorder="1"/>
    <xf numFmtId="0" fontId="22" fillId="0" borderId="0" xfId="18" applyFont="1" applyAlignment="1" applyProtection="1">
      <alignment horizontal="center"/>
    </xf>
    <xf numFmtId="0" fontId="22" fillId="0" borderId="0" xfId="18" applyFont="1" applyFill="1" applyAlignment="1" applyProtection="1">
      <alignment horizontal="center"/>
    </xf>
    <xf numFmtId="0" fontId="23" fillId="0" borderId="0" xfId="18" applyAlignment="1" applyProtection="1">
      <alignment horizontal="center"/>
    </xf>
    <xf numFmtId="0" fontId="23" fillId="0" borderId="0" xfId="18" applyFill="1" applyAlignment="1" applyProtection="1">
      <alignment horizontal="center"/>
    </xf>
    <xf numFmtId="164" fontId="25" fillId="0" borderId="0" xfId="18" applyNumberFormat="1" applyFont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/>
    </xf>
    <xf numFmtId="0" fontId="7" fillId="6" borderId="16" xfId="0" applyFont="1" applyFill="1" applyBorder="1" applyAlignment="1" applyProtection="1">
      <alignment horizontal="center"/>
    </xf>
    <xf numFmtId="0" fontId="7" fillId="6" borderId="17" xfId="0" applyFont="1" applyFill="1" applyBorder="1" applyAlignment="1" applyProtection="1">
      <alignment horizontal="center"/>
    </xf>
    <xf numFmtId="0" fontId="7" fillId="6" borderId="1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center"/>
    </xf>
    <xf numFmtId="0" fontId="7" fillId="6" borderId="21" xfId="0" applyFont="1" applyFill="1" applyBorder="1" applyAlignment="1" applyProtection="1">
      <alignment horizontal="center"/>
    </xf>
    <xf numFmtId="0" fontId="7" fillId="7" borderId="15" xfId="0" applyFont="1" applyFill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/>
    </xf>
    <xf numFmtId="0" fontId="7" fillId="7" borderId="17" xfId="0" applyFont="1" applyFill="1" applyBorder="1" applyAlignment="1" applyProtection="1">
      <alignment horizontal="center"/>
    </xf>
    <xf numFmtId="0" fontId="7" fillId="7" borderId="19" xfId="0" applyFont="1" applyFill="1" applyBorder="1" applyAlignment="1" applyProtection="1">
      <alignment horizontal="center"/>
    </xf>
    <xf numFmtId="0" fontId="7" fillId="7" borderId="20" xfId="0" applyFont="1" applyFill="1" applyBorder="1" applyAlignment="1" applyProtection="1">
      <alignment horizontal="center"/>
    </xf>
    <xf numFmtId="0" fontId="7" fillId="7" borderId="21" xfId="0" applyFont="1" applyFill="1" applyBorder="1" applyAlignment="1" applyProtection="1">
      <alignment horizontal="center"/>
    </xf>
    <xf numFmtId="0" fontId="7" fillId="8" borderId="17" xfId="0" applyFont="1" applyFill="1" applyBorder="1" applyAlignment="1" applyProtection="1">
      <alignment horizontal="center"/>
      <protection locked="0"/>
    </xf>
    <xf numFmtId="0" fontId="7" fillId="8" borderId="21" xfId="0" applyFont="1" applyFill="1" applyBorder="1" applyAlignment="1" applyProtection="1">
      <alignment horizontal="center"/>
      <protection locked="0"/>
    </xf>
    <xf numFmtId="0" fontId="7" fillId="8" borderId="20" xfId="0" applyFont="1" applyFill="1" applyBorder="1" applyAlignment="1" applyProtection="1">
      <alignment horizontal="center"/>
      <protection locked="0"/>
    </xf>
    <xf numFmtId="0" fontId="7" fillId="8" borderId="22" xfId="0" applyFont="1" applyFill="1" applyBorder="1" applyAlignment="1" applyProtection="1">
      <alignment horizontal="center"/>
      <protection locked="0"/>
    </xf>
    <xf numFmtId="0" fontId="7" fillId="8" borderId="19" xfId="0" applyFont="1" applyFill="1" applyBorder="1" applyAlignment="1" applyProtection="1">
      <alignment horizontal="center"/>
      <protection locked="0"/>
    </xf>
    <xf numFmtId="0" fontId="7" fillId="8" borderId="18" xfId="0" applyFont="1" applyFill="1" applyBorder="1" applyAlignment="1" applyProtection="1">
      <alignment horizontal="center"/>
      <protection locked="0"/>
    </xf>
    <xf numFmtId="0" fontId="7" fillId="8" borderId="16" xfId="0" applyFont="1" applyFill="1" applyBorder="1" applyAlignment="1" applyProtection="1">
      <alignment horizontal="center"/>
      <protection locked="0"/>
    </xf>
    <xf numFmtId="0" fontId="7" fillId="8" borderId="23" xfId="0" applyFont="1" applyFill="1" applyBorder="1" applyAlignment="1" applyProtection="1">
      <alignment horizontal="center"/>
      <protection locked="0"/>
    </xf>
    <xf numFmtId="0" fontId="7" fillId="8" borderId="15" xfId="0" applyFont="1" applyFill="1" applyBorder="1" applyAlignment="1" applyProtection="1">
      <alignment horizontal="center"/>
      <protection locked="0"/>
    </xf>
    <xf numFmtId="0" fontId="23" fillId="0" borderId="0" xfId="18"/>
    <xf numFmtId="0" fontId="19" fillId="0" borderId="0" xfId="18" applyFont="1" applyAlignment="1" applyProtection="1">
      <alignment horizontal="center"/>
    </xf>
    <xf numFmtId="0" fontId="25" fillId="0" borderId="0" xfId="18" applyFont="1" applyAlignment="1" applyProtection="1">
      <alignment horizontal="center" vertical="center"/>
    </xf>
    <xf numFmtId="0" fontId="19" fillId="0" borderId="0" xfId="18" applyFont="1" applyFill="1" applyAlignment="1" applyProtection="1">
      <alignment horizontal="center"/>
    </xf>
    <xf numFmtId="0" fontId="19" fillId="0" borderId="0" xfId="18" applyFont="1" applyAlignment="1" applyProtection="1">
      <alignment horizontal="center" vertical="center"/>
    </xf>
    <xf numFmtId="0" fontId="25" fillId="0" borderId="66" xfId="18" applyFont="1" applyBorder="1" applyAlignment="1" applyProtection="1">
      <alignment horizontal="center" vertical="center"/>
    </xf>
    <xf numFmtId="0" fontId="25" fillId="0" borderId="66" xfId="18" applyFont="1" applyBorder="1" applyAlignment="1" applyProtection="1">
      <alignment horizontal="center" vertical="center"/>
      <protection locked="0"/>
    </xf>
    <xf numFmtId="0" fontId="19" fillId="0" borderId="0" xfId="18" applyFont="1" applyFill="1" applyAlignment="1" applyProtection="1">
      <alignment horizontal="center" vertical="center"/>
    </xf>
    <xf numFmtId="0" fontId="21" fillId="0" borderId="66" xfId="8" applyFont="1" applyFill="1" applyBorder="1" applyAlignment="1" applyProtection="1">
      <alignment horizontal="center" vertical="center"/>
      <protection locked="0"/>
    </xf>
    <xf numFmtId="0" fontId="23" fillId="0" borderId="66" xfId="18" applyBorder="1"/>
    <xf numFmtId="0" fontId="22" fillId="0" borderId="0" xfId="18" applyFont="1" applyAlignment="1" applyProtection="1">
      <alignment horizontal="center"/>
    </xf>
    <xf numFmtId="0" fontId="22" fillId="0" borderId="0" xfId="18" applyFont="1" applyFill="1" applyAlignment="1" applyProtection="1">
      <alignment horizontal="center"/>
    </xf>
    <xf numFmtId="0" fontId="23" fillId="0" borderId="0" xfId="18" applyAlignment="1" applyProtection="1">
      <alignment horizontal="center"/>
    </xf>
    <xf numFmtId="0" fontId="23" fillId="0" borderId="0" xfId="18" applyFill="1" applyAlignment="1" applyProtection="1">
      <alignment horizontal="center"/>
    </xf>
    <xf numFmtId="164" fontId="25" fillId="0" borderId="0" xfId="18" applyNumberFormat="1" applyFont="1" applyAlignment="1" applyProtection="1">
      <alignment horizontal="center" vertical="center"/>
    </xf>
    <xf numFmtId="0" fontId="7" fillId="9" borderId="15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</xf>
    <xf numFmtId="0" fontId="7" fillId="9" borderId="20" xfId="0" applyFont="1" applyFill="1" applyBorder="1" applyAlignment="1" applyProtection="1">
      <alignment horizontal="center"/>
    </xf>
    <xf numFmtId="0" fontId="7" fillId="10" borderId="15" xfId="0" applyFont="1" applyFill="1" applyBorder="1" applyAlignment="1" applyProtection="1">
      <alignment horizontal="center"/>
    </xf>
    <xf numFmtId="0" fontId="7" fillId="10" borderId="16" xfId="0" applyFont="1" applyFill="1" applyBorder="1" applyAlignment="1" applyProtection="1">
      <alignment horizontal="center"/>
    </xf>
    <xf numFmtId="0" fontId="7" fillId="10" borderId="20" xfId="0" applyFont="1" applyFill="1" applyBorder="1" applyAlignment="1" applyProtection="1">
      <alignment horizontal="center"/>
    </xf>
    <xf numFmtId="0" fontId="7" fillId="9" borderId="15" xfId="0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 applyProtection="1">
      <alignment horizontal="center"/>
      <protection locked="0"/>
    </xf>
    <xf numFmtId="0" fontId="7" fillId="9" borderId="17" xfId="0" applyFont="1" applyFill="1" applyBorder="1" applyAlignment="1" applyProtection="1">
      <alignment horizontal="center"/>
      <protection locked="0"/>
    </xf>
    <xf numFmtId="0" fontId="7" fillId="9" borderId="19" xfId="0" applyFont="1" applyFill="1" applyBorder="1" applyAlignment="1" applyProtection="1">
      <alignment horizontal="center"/>
      <protection locked="0"/>
    </xf>
    <xf numFmtId="0" fontId="7" fillId="9" borderId="20" xfId="0" applyFont="1" applyFill="1" applyBorder="1" applyAlignment="1" applyProtection="1">
      <alignment horizontal="center"/>
      <protection locked="0"/>
    </xf>
    <xf numFmtId="0" fontId="7" fillId="9" borderId="21" xfId="0" applyFont="1" applyFill="1" applyBorder="1" applyAlignment="1" applyProtection="1">
      <alignment horizontal="center"/>
      <protection locked="0"/>
    </xf>
    <xf numFmtId="0" fontId="7" fillId="8" borderId="15" xfId="0" applyFont="1" applyFill="1" applyBorder="1" applyAlignment="1" applyProtection="1">
      <alignment horizontal="center"/>
    </xf>
    <xf numFmtId="0" fontId="7" fillId="8" borderId="16" xfId="0" applyFont="1" applyFill="1" applyBorder="1" applyAlignment="1" applyProtection="1">
      <alignment horizontal="center"/>
    </xf>
    <xf numFmtId="0" fontId="7" fillId="8" borderId="20" xfId="0" applyFont="1" applyFill="1" applyBorder="1" applyAlignment="1" applyProtection="1">
      <alignment horizontal="center"/>
    </xf>
    <xf numFmtId="0" fontId="7" fillId="10" borderId="15" xfId="0" applyFont="1" applyFill="1" applyBorder="1" applyAlignment="1" applyProtection="1">
      <alignment horizontal="center"/>
      <protection locked="0"/>
    </xf>
    <xf numFmtId="0" fontId="7" fillId="10" borderId="23" xfId="0" applyFont="1" applyFill="1" applyBorder="1" applyAlignment="1" applyProtection="1">
      <alignment horizontal="center"/>
      <protection locked="0"/>
    </xf>
    <xf numFmtId="0" fontId="7" fillId="10" borderId="16" xfId="0" applyFont="1" applyFill="1" applyBorder="1" applyAlignment="1" applyProtection="1">
      <alignment horizontal="center"/>
      <protection locked="0"/>
    </xf>
    <xf numFmtId="0" fontId="7" fillId="10" borderId="17" xfId="0" applyFont="1" applyFill="1" applyBorder="1" applyAlignment="1" applyProtection="1">
      <alignment horizontal="center"/>
      <protection locked="0"/>
    </xf>
    <xf numFmtId="0" fontId="7" fillId="10" borderId="18" xfId="0" applyFont="1" applyFill="1" applyBorder="1" applyAlignment="1" applyProtection="1">
      <alignment horizontal="center"/>
      <protection locked="0"/>
    </xf>
    <xf numFmtId="0" fontId="7" fillId="10" borderId="19" xfId="0" applyFont="1" applyFill="1" applyBorder="1" applyAlignment="1" applyProtection="1">
      <alignment horizontal="center"/>
      <protection locked="0"/>
    </xf>
    <xf numFmtId="0" fontId="7" fillId="10" borderId="22" xfId="0" applyFont="1" applyFill="1" applyBorder="1" applyAlignment="1" applyProtection="1">
      <alignment horizontal="center"/>
      <protection locked="0"/>
    </xf>
    <xf numFmtId="0" fontId="7" fillId="10" borderId="20" xfId="0" applyFont="1" applyFill="1" applyBorder="1" applyAlignment="1" applyProtection="1">
      <alignment horizontal="center"/>
      <protection locked="0"/>
    </xf>
    <xf numFmtId="0" fontId="7" fillId="10" borderId="21" xfId="0" applyFont="1" applyFill="1" applyBorder="1" applyAlignment="1" applyProtection="1">
      <alignment horizontal="center"/>
      <protection locked="0"/>
    </xf>
    <xf numFmtId="0" fontId="7" fillId="9" borderId="23" xfId="0" applyFont="1" applyFill="1" applyBorder="1" applyAlignment="1" applyProtection="1">
      <alignment horizontal="center"/>
      <protection locked="0"/>
    </xf>
    <xf numFmtId="0" fontId="7" fillId="9" borderId="18" xfId="0" applyFont="1" applyFill="1" applyBorder="1" applyAlignment="1" applyProtection="1">
      <alignment horizontal="center"/>
      <protection locked="0"/>
    </xf>
    <xf numFmtId="0" fontId="7" fillId="9" borderId="22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7" fillId="6" borderId="15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9" xfId="0" applyFont="1" applyFill="1" applyBorder="1" applyAlignment="1" applyProtection="1">
      <alignment horizontal="center"/>
      <protection locked="0"/>
    </xf>
    <xf numFmtId="0" fontId="7" fillId="6" borderId="20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7" borderId="15" xfId="0" applyFont="1" applyFill="1" applyBorder="1" applyAlignment="1" applyProtection="1">
      <alignment horizontal="center"/>
      <protection locked="0"/>
    </xf>
    <xf numFmtId="0" fontId="7" fillId="7" borderId="16" xfId="0" applyFont="1" applyFill="1" applyBorder="1" applyAlignment="1" applyProtection="1">
      <alignment horizontal="center"/>
      <protection locked="0"/>
    </xf>
    <xf numFmtId="0" fontId="7" fillId="7" borderId="17" xfId="0" applyFont="1" applyFill="1" applyBorder="1" applyAlignment="1" applyProtection="1">
      <alignment horizontal="center"/>
      <protection locked="0"/>
    </xf>
    <xf numFmtId="0" fontId="7" fillId="7" borderId="19" xfId="0" applyFont="1" applyFill="1" applyBorder="1" applyAlignment="1" applyProtection="1">
      <alignment horizontal="center"/>
      <protection locked="0"/>
    </xf>
    <xf numFmtId="0" fontId="7" fillId="7" borderId="20" xfId="0" applyFont="1" applyFill="1" applyBorder="1" applyAlignment="1" applyProtection="1">
      <alignment horizontal="center"/>
      <protection locked="0"/>
    </xf>
    <xf numFmtId="0" fontId="7" fillId="7" borderId="21" xfId="0" applyFont="1" applyFill="1" applyBorder="1" applyAlignment="1" applyProtection="1">
      <alignment horizontal="center"/>
      <protection locked="0"/>
    </xf>
    <xf numFmtId="0" fontId="7" fillId="6" borderId="23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7" borderId="23" xfId="0" applyFont="1" applyFill="1" applyBorder="1" applyAlignment="1" applyProtection="1">
      <alignment horizontal="center"/>
      <protection locked="0"/>
    </xf>
    <xf numFmtId="0" fontId="7" fillId="7" borderId="18" xfId="0" applyFont="1" applyFill="1" applyBorder="1" applyAlignment="1" applyProtection="1">
      <alignment horizontal="center"/>
      <protection locked="0"/>
    </xf>
    <xf numFmtId="0" fontId="7" fillId="7" borderId="2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22" fillId="15" borderId="15" xfId="18" applyFont="1" applyFill="1" applyBorder="1" applyAlignment="1" applyProtection="1">
      <alignment horizontal="center"/>
      <protection locked="0"/>
    </xf>
    <xf numFmtId="0" fontId="7" fillId="8" borderId="23" xfId="0" applyFont="1" applyFill="1" applyBorder="1" applyAlignment="1" applyProtection="1">
      <alignment horizontal="center"/>
    </xf>
    <xf numFmtId="0" fontId="7" fillId="8" borderId="17" xfId="0" applyFont="1" applyFill="1" applyBorder="1" applyAlignment="1" applyProtection="1">
      <alignment horizontal="center"/>
    </xf>
    <xf numFmtId="0" fontId="7" fillId="8" borderId="19" xfId="0" applyFont="1" applyFill="1" applyBorder="1" applyAlignment="1" applyProtection="1">
      <alignment horizontal="center"/>
    </xf>
    <xf numFmtId="0" fontId="7" fillId="8" borderId="21" xfId="0" applyFont="1" applyFill="1" applyBorder="1" applyAlignment="1" applyProtection="1">
      <alignment horizontal="center"/>
    </xf>
    <xf numFmtId="0" fontId="7" fillId="9" borderId="17" xfId="0" applyFont="1" applyFill="1" applyBorder="1" applyAlignment="1" applyProtection="1">
      <alignment horizontal="center"/>
    </xf>
    <xf numFmtId="0" fontId="7" fillId="9" borderId="19" xfId="0" applyFont="1" applyFill="1" applyBorder="1" applyAlignment="1" applyProtection="1">
      <alignment horizontal="center"/>
    </xf>
    <xf numFmtId="0" fontId="7" fillId="9" borderId="2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7" fillId="10" borderId="26" xfId="0" applyFont="1" applyFill="1" applyBorder="1" applyAlignment="1" applyProtection="1">
      <alignment horizontal="center"/>
    </xf>
    <xf numFmtId="0" fontId="7" fillId="10" borderId="27" xfId="0" applyFont="1" applyFill="1" applyBorder="1" applyAlignment="1" applyProtection="1">
      <alignment horizontal="center"/>
    </xf>
    <xf numFmtId="0" fontId="7" fillId="10" borderId="28" xfId="0" applyFont="1" applyFill="1" applyBorder="1" applyAlignment="1" applyProtection="1">
      <alignment horizontal="center"/>
    </xf>
    <xf numFmtId="0" fontId="1" fillId="0" borderId="29" xfId="0" applyFont="1" applyBorder="1" applyAlignment="1" applyProtection="1"/>
    <xf numFmtId="0" fontId="11" fillId="11" borderId="30" xfId="0" applyFont="1" applyFill="1" applyBorder="1" applyAlignment="1" applyProtection="1">
      <alignment vertical="center"/>
    </xf>
    <xf numFmtId="0" fontId="11" fillId="12" borderId="31" xfId="0" applyFont="1" applyFill="1" applyBorder="1" applyAlignment="1" applyProtection="1">
      <alignment vertical="center"/>
    </xf>
    <xf numFmtId="0" fontId="11" fillId="9" borderId="32" xfId="0" applyFont="1" applyFill="1" applyBorder="1" applyAlignment="1" applyProtection="1">
      <alignment vertical="center"/>
    </xf>
    <xf numFmtId="0" fontId="8" fillId="11" borderId="34" xfId="0" applyFont="1" applyFill="1" applyBorder="1" applyAlignment="1" applyProtection="1">
      <alignment vertical="center"/>
    </xf>
    <xf numFmtId="0" fontId="8" fillId="11" borderId="0" xfId="0" applyFont="1" applyFill="1" applyBorder="1" applyAlignment="1" applyProtection="1">
      <alignment vertical="center"/>
    </xf>
    <xf numFmtId="0" fontId="7" fillId="6" borderId="23" xfId="0" applyFont="1" applyFill="1" applyBorder="1" applyAlignment="1" applyProtection="1">
      <alignment horizontal="center"/>
    </xf>
    <xf numFmtId="0" fontId="7" fillId="6" borderId="22" xfId="0" applyFont="1" applyFill="1" applyBorder="1" applyAlignment="1" applyProtection="1">
      <alignment horizontal="center"/>
    </xf>
    <xf numFmtId="0" fontId="7" fillId="16" borderId="18" xfId="0" applyFont="1" applyFill="1" applyBorder="1" applyAlignment="1" applyProtection="1">
      <alignment horizontal="center"/>
    </xf>
    <xf numFmtId="0" fontId="7" fillId="16" borderId="23" xfId="0" applyFont="1" applyFill="1" applyBorder="1" applyAlignment="1" applyProtection="1">
      <alignment horizontal="center"/>
    </xf>
    <xf numFmtId="0" fontId="7" fillId="17" borderId="18" xfId="0" applyFont="1" applyFill="1" applyBorder="1" applyAlignment="1" applyProtection="1">
      <alignment horizontal="center"/>
    </xf>
    <xf numFmtId="0" fontId="7" fillId="17" borderId="23" xfId="0" applyFont="1" applyFill="1" applyBorder="1" applyAlignment="1" applyProtection="1">
      <alignment horizontal="center"/>
    </xf>
    <xf numFmtId="0" fontId="7" fillId="17" borderId="22" xfId="0" applyFont="1" applyFill="1" applyBorder="1" applyAlignment="1" applyProtection="1">
      <alignment horizontal="center"/>
    </xf>
    <xf numFmtId="0" fontId="7" fillId="6" borderId="38" xfId="0" applyFont="1" applyFill="1" applyBorder="1" applyAlignment="1" applyProtection="1">
      <alignment horizontal="center"/>
    </xf>
    <xf numFmtId="0" fontId="7" fillId="16" borderId="22" xfId="0" applyFont="1" applyFill="1" applyBorder="1" applyAlignment="1" applyProtection="1">
      <alignment horizontal="center"/>
    </xf>
    <xf numFmtId="0" fontId="7" fillId="8" borderId="39" xfId="0" applyFont="1" applyFill="1" applyBorder="1" applyAlignment="1" applyProtection="1">
      <alignment horizontal="center"/>
      <protection locked="0"/>
    </xf>
    <xf numFmtId="0" fontId="7" fillId="8" borderId="40" xfId="0" applyFont="1" applyFill="1" applyBorder="1" applyAlignment="1" applyProtection="1">
      <alignment horizontal="center"/>
      <protection locked="0"/>
    </xf>
    <xf numFmtId="0" fontId="7" fillId="8" borderId="41" xfId="0" applyFont="1" applyFill="1" applyBorder="1" applyAlignment="1" applyProtection="1">
      <alignment horizontal="center"/>
      <protection locked="0"/>
    </xf>
    <xf numFmtId="0" fontId="7" fillId="8" borderId="18" xfId="0" applyFont="1" applyFill="1" applyBorder="1" applyAlignment="1" applyProtection="1">
      <alignment horizontal="center"/>
    </xf>
    <xf numFmtId="0" fontId="7" fillId="8" borderId="22" xfId="0" applyFont="1" applyFill="1" applyBorder="1" applyAlignment="1" applyProtection="1">
      <alignment horizontal="center"/>
    </xf>
    <xf numFmtId="0" fontId="7" fillId="18" borderId="15" xfId="0" applyFont="1" applyFill="1" applyBorder="1" applyAlignment="1" applyProtection="1">
      <alignment horizontal="center"/>
      <protection locked="0"/>
    </xf>
    <xf numFmtId="0" fontId="7" fillId="19" borderId="23" xfId="0" applyFont="1" applyFill="1" applyBorder="1" applyAlignment="1" applyProtection="1">
      <alignment horizontal="center"/>
    </xf>
    <xf numFmtId="0" fontId="7" fillId="9" borderId="39" xfId="0" applyFont="1" applyFill="1" applyBorder="1" applyAlignment="1" applyProtection="1">
      <alignment horizontal="center"/>
      <protection locked="0"/>
    </xf>
    <xf numFmtId="0" fontId="7" fillId="9" borderId="40" xfId="0" applyFont="1" applyFill="1" applyBorder="1" applyAlignment="1" applyProtection="1">
      <alignment horizontal="center"/>
      <protection locked="0"/>
    </xf>
    <xf numFmtId="0" fontId="7" fillId="9" borderId="41" xfId="0" applyFont="1" applyFill="1" applyBorder="1" applyAlignment="1" applyProtection="1">
      <alignment horizontal="center"/>
      <protection locked="0"/>
    </xf>
    <xf numFmtId="0" fontId="7" fillId="19" borderId="18" xfId="0" applyFont="1" applyFill="1" applyBorder="1" applyAlignment="1" applyProtection="1">
      <alignment horizontal="center"/>
    </xf>
    <xf numFmtId="0" fontId="7" fillId="19" borderId="22" xfId="0" applyFont="1" applyFill="1" applyBorder="1" applyAlignment="1" applyProtection="1">
      <alignment horizontal="center"/>
    </xf>
    <xf numFmtId="0" fontId="7" fillId="20" borderId="15" xfId="0" applyFont="1" applyFill="1" applyBorder="1" applyAlignment="1" applyProtection="1">
      <alignment horizontal="center"/>
      <protection locked="0"/>
    </xf>
    <xf numFmtId="0" fontId="7" fillId="10" borderId="39" xfId="0" applyFont="1" applyFill="1" applyBorder="1" applyAlignment="1" applyProtection="1">
      <alignment horizontal="center"/>
    </xf>
    <xf numFmtId="0" fontId="7" fillId="10" borderId="40" xfId="0" applyFont="1" applyFill="1" applyBorder="1" applyAlignment="1" applyProtection="1">
      <alignment horizontal="center"/>
    </xf>
    <xf numFmtId="0" fontId="7" fillId="10" borderId="41" xfId="0" applyFont="1" applyFill="1" applyBorder="1" applyAlignment="1" applyProtection="1">
      <alignment horizontal="center"/>
    </xf>
    <xf numFmtId="0" fontId="7" fillId="21" borderId="42" xfId="0" applyFont="1" applyFill="1" applyBorder="1" applyAlignment="1" applyProtection="1">
      <alignment horizontal="center"/>
    </xf>
    <xf numFmtId="0" fontId="7" fillId="21" borderId="43" xfId="0" applyFont="1" applyFill="1" applyBorder="1" applyAlignment="1" applyProtection="1">
      <alignment horizontal="center"/>
    </xf>
    <xf numFmtId="0" fontId="27" fillId="0" borderId="66" xfId="18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7" fillId="6" borderId="45" xfId="0" applyFont="1" applyFill="1" applyBorder="1" applyAlignment="1" applyProtection="1">
      <alignment horizontal="center"/>
    </xf>
    <xf numFmtId="0" fontId="7" fillId="0" borderId="46" xfId="0" applyFont="1" applyBorder="1" applyProtection="1"/>
    <xf numFmtId="0" fontId="14" fillId="0" borderId="0" xfId="0" applyFont="1" applyAlignment="1" applyProtection="1">
      <alignment horizontal="center" vertical="center"/>
    </xf>
    <xf numFmtId="16" fontId="0" fillId="0" borderId="0" xfId="0" applyNumberFormat="1" applyFill="1" applyAlignment="1" applyProtection="1">
      <alignment horizontal="center"/>
    </xf>
    <xf numFmtId="16" fontId="7" fillId="0" borderId="0" xfId="0" applyNumberFormat="1" applyFont="1" applyFill="1" applyAlignment="1" applyProtection="1">
      <alignment horizontal="center"/>
    </xf>
    <xf numFmtId="164" fontId="25" fillId="22" borderId="61" xfId="18" applyNumberFormat="1" applyFont="1" applyFill="1" applyBorder="1" applyAlignment="1" applyProtection="1">
      <alignment horizontal="center" vertical="center"/>
    </xf>
    <xf numFmtId="0" fontId="28" fillId="0" borderId="66" xfId="8" applyFont="1" applyFill="1" applyBorder="1" applyAlignment="1" applyProtection="1">
      <alignment horizontal="center" vertical="center"/>
      <protection locked="0"/>
    </xf>
    <xf numFmtId="0" fontId="28" fillId="0" borderId="5" xfId="7" applyFont="1" applyFill="1" applyBorder="1" applyAlignment="1" applyProtection="1">
      <alignment horizontal="center" vertical="center"/>
      <protection locked="0"/>
    </xf>
    <xf numFmtId="164" fontId="25" fillId="22" borderId="68" xfId="18" applyNumberFormat="1" applyFont="1" applyFill="1" applyBorder="1" applyAlignment="1" applyProtection="1">
      <alignment horizontal="center" vertical="center"/>
    </xf>
    <xf numFmtId="164" fontId="25" fillId="22" borderId="69" xfId="18" applyNumberFormat="1" applyFont="1" applyFill="1" applyBorder="1" applyAlignment="1" applyProtection="1">
      <alignment horizontal="center" vertical="center"/>
    </xf>
    <xf numFmtId="0" fontId="7" fillId="7" borderId="56" xfId="0" applyFont="1" applyFill="1" applyBorder="1" applyAlignment="1" applyProtection="1">
      <alignment horizontal="center"/>
      <protection locked="0"/>
    </xf>
    <xf numFmtId="0" fontId="7" fillId="6" borderId="57" xfId="0" applyFont="1" applyFill="1" applyBorder="1" applyAlignment="1" applyProtection="1">
      <alignment horizontal="center"/>
      <protection locked="0"/>
    </xf>
    <xf numFmtId="0" fontId="7" fillId="6" borderId="45" xfId="0" applyFont="1" applyFill="1" applyBorder="1" applyAlignment="1" applyProtection="1">
      <alignment horizontal="center"/>
      <protection locked="0"/>
    </xf>
    <xf numFmtId="0" fontId="19" fillId="0" borderId="58" xfId="18" applyFont="1" applyFill="1" applyBorder="1" applyAlignment="1" applyProtection="1">
      <alignment horizontal="center"/>
    </xf>
    <xf numFmtId="0" fontId="7" fillId="7" borderId="45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26" fillId="0" borderId="70" xfId="18" applyFont="1" applyBorder="1" applyAlignment="1" applyProtection="1">
      <alignment horizontal="center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/>
    </xf>
    <xf numFmtId="16" fontId="9" fillId="3" borderId="6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16" borderId="71" xfId="0" applyFont="1" applyFill="1" applyBorder="1" applyAlignment="1" applyProtection="1">
      <alignment horizontal="center"/>
    </xf>
    <xf numFmtId="0" fontId="7" fillId="7" borderId="72" xfId="0" applyFont="1" applyFill="1" applyBorder="1" applyAlignment="1" applyProtection="1">
      <alignment horizontal="center"/>
    </xf>
    <xf numFmtId="0" fontId="7" fillId="7" borderId="72" xfId="0" applyFont="1" applyFill="1" applyBorder="1" applyAlignment="1" applyProtection="1">
      <alignment horizontal="center"/>
      <protection locked="0"/>
    </xf>
    <xf numFmtId="0" fontId="7" fillId="7" borderId="73" xfId="0" applyFont="1" applyFill="1" applyBorder="1" applyAlignment="1" applyProtection="1">
      <alignment horizontal="center"/>
      <protection locked="0"/>
    </xf>
    <xf numFmtId="0" fontId="7" fillId="7" borderId="71" xfId="0" applyFont="1" applyFill="1" applyBorder="1" applyAlignment="1" applyProtection="1">
      <alignment horizont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7" fillId="10" borderId="74" xfId="0" applyFont="1" applyFill="1" applyBorder="1" applyAlignment="1" applyProtection="1">
      <alignment horizontal="center"/>
    </xf>
    <xf numFmtId="0" fontId="7" fillId="21" borderId="75" xfId="0" applyFont="1" applyFill="1" applyBorder="1" applyAlignment="1" applyProtection="1">
      <alignment horizontal="center"/>
    </xf>
    <xf numFmtId="0" fontId="7" fillId="21" borderId="15" xfId="0" applyFont="1" applyFill="1" applyBorder="1" applyAlignment="1" applyProtection="1">
      <alignment horizontal="center"/>
    </xf>
    <xf numFmtId="0" fontId="7" fillId="23" borderId="15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7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9" fillId="0" borderId="77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29" fillId="0" borderId="2" xfId="7" applyFont="1" applyFill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center"/>
      <protection locked="0"/>
    </xf>
    <xf numFmtId="0" fontId="7" fillId="7" borderId="26" xfId="0" applyFont="1" applyFill="1" applyBorder="1" applyAlignment="1" applyProtection="1">
      <alignment horizontal="center"/>
      <protection locked="0"/>
    </xf>
    <xf numFmtId="0" fontId="7" fillId="7" borderId="27" xfId="0" applyFont="1" applyFill="1" applyBorder="1" applyAlignment="1" applyProtection="1">
      <alignment horizontal="center"/>
      <protection locked="0"/>
    </xf>
    <xf numFmtId="0" fontId="7" fillId="7" borderId="28" xfId="0" applyFont="1" applyFill="1" applyBorder="1" applyAlignment="1" applyProtection="1">
      <alignment horizontal="center"/>
      <protection locked="0"/>
    </xf>
    <xf numFmtId="0" fontId="7" fillId="7" borderId="78" xfId="0" applyFont="1" applyFill="1" applyBorder="1" applyAlignment="1" applyProtection="1">
      <alignment horizontal="center"/>
      <protection locked="0"/>
    </xf>
    <xf numFmtId="0" fontId="7" fillId="8" borderId="26" xfId="0" applyFont="1" applyFill="1" applyBorder="1" applyAlignment="1" applyProtection="1">
      <alignment horizontal="center"/>
      <protection locked="0"/>
    </xf>
    <xf numFmtId="0" fontId="7" fillId="8" borderId="27" xfId="0" applyFont="1" applyFill="1" applyBorder="1" applyAlignment="1" applyProtection="1">
      <alignment horizontal="center"/>
      <protection locked="0"/>
    </xf>
    <xf numFmtId="0" fontId="7" fillId="8" borderId="28" xfId="0" applyFont="1" applyFill="1" applyBorder="1" applyAlignment="1" applyProtection="1">
      <alignment horizontal="center"/>
      <protection locked="0"/>
    </xf>
    <xf numFmtId="0" fontId="7" fillId="9" borderId="26" xfId="0" applyFont="1" applyFill="1" applyBorder="1" applyAlignment="1" applyProtection="1">
      <alignment horizontal="center"/>
      <protection locked="0"/>
    </xf>
    <xf numFmtId="0" fontId="7" fillId="9" borderId="27" xfId="0" applyFont="1" applyFill="1" applyBorder="1" applyAlignment="1" applyProtection="1">
      <alignment horizontal="center"/>
      <protection locked="0"/>
    </xf>
    <xf numFmtId="0" fontId="7" fillId="9" borderId="28" xfId="0" applyFont="1" applyFill="1" applyBorder="1" applyAlignment="1" applyProtection="1">
      <alignment horizontal="center"/>
      <protection locked="0"/>
    </xf>
    <xf numFmtId="0" fontId="7" fillId="10" borderId="26" xfId="0" applyFont="1" applyFill="1" applyBorder="1" applyAlignment="1" applyProtection="1">
      <alignment horizontal="center"/>
      <protection locked="0"/>
    </xf>
    <xf numFmtId="0" fontId="7" fillId="10" borderId="27" xfId="0" applyFont="1" applyFill="1" applyBorder="1" applyAlignment="1" applyProtection="1">
      <alignment horizontal="center"/>
      <protection locked="0"/>
    </xf>
    <xf numFmtId="0" fontId="7" fillId="10" borderId="28" xfId="0" applyFont="1" applyFill="1" applyBorder="1" applyAlignment="1" applyProtection="1">
      <alignment horizontal="center"/>
      <protection locked="0"/>
    </xf>
    <xf numFmtId="0" fontId="7" fillId="25" borderId="15" xfId="0" applyFont="1" applyFill="1" applyBorder="1" applyAlignment="1" applyProtection="1">
      <alignment horizontal="center"/>
      <protection locked="0"/>
    </xf>
    <xf numFmtId="0" fontId="7" fillId="24" borderId="15" xfId="0" applyFont="1" applyFill="1" applyBorder="1" applyAlignment="1" applyProtection="1">
      <alignment horizontal="center"/>
      <protection locked="0"/>
    </xf>
    <xf numFmtId="0" fontId="7" fillId="23" borderId="40" xfId="0" applyFont="1" applyFill="1" applyBorder="1" applyAlignment="1" applyProtection="1">
      <alignment horizontal="center"/>
      <protection locked="0"/>
    </xf>
    <xf numFmtId="0" fontId="30" fillId="0" borderId="5" xfId="0" applyFont="1" applyBorder="1" applyAlignment="1" applyProtection="1">
      <alignment horizontal="center"/>
      <protection locked="0"/>
    </xf>
    <xf numFmtId="0" fontId="7" fillId="26" borderId="15" xfId="0" applyFont="1" applyFill="1" applyBorder="1" applyAlignment="1" applyProtection="1">
      <alignment horizontal="center"/>
      <protection locked="0"/>
    </xf>
    <xf numFmtId="0" fontId="8" fillId="11" borderId="33" xfId="0" applyFont="1" applyFill="1" applyBorder="1" applyAlignment="1" applyProtection="1">
      <alignment horizontal="center" vertical="center"/>
    </xf>
    <xf numFmtId="0" fontId="8" fillId="11" borderId="34" xfId="0" applyFont="1" applyFill="1" applyBorder="1" applyAlignment="1" applyProtection="1">
      <alignment horizontal="center" vertical="center"/>
    </xf>
    <xf numFmtId="0" fontId="8" fillId="11" borderId="35" xfId="0" applyFont="1" applyFill="1" applyBorder="1" applyAlignment="1" applyProtection="1">
      <alignment horizontal="center" vertical="center"/>
    </xf>
    <xf numFmtId="0" fontId="8" fillId="11" borderId="36" xfId="0" applyFont="1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horizontal="center" vertical="center"/>
    </xf>
    <xf numFmtId="0" fontId="8" fillId="11" borderId="37" xfId="0" applyFont="1" applyFill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11" fillId="11" borderId="48" xfId="0" applyFont="1" applyFill="1" applyBorder="1" applyAlignment="1" applyProtection="1">
      <alignment horizontal="center" vertical="center"/>
    </xf>
    <xf numFmtId="0" fontId="11" fillId="11" borderId="49" xfId="0" applyFont="1" applyFill="1" applyBorder="1" applyAlignment="1" applyProtection="1">
      <alignment horizontal="center" vertical="center"/>
    </xf>
    <xf numFmtId="0" fontId="11" fillId="12" borderId="50" xfId="0" applyFont="1" applyFill="1" applyBorder="1" applyAlignment="1" applyProtection="1">
      <alignment horizontal="center" vertical="center"/>
    </xf>
    <xf numFmtId="0" fontId="11" fillId="12" borderId="51" xfId="0" applyFont="1" applyFill="1" applyBorder="1" applyAlignment="1" applyProtection="1">
      <alignment horizontal="center" vertical="center"/>
    </xf>
    <xf numFmtId="0" fontId="11" fillId="9" borderId="52" xfId="0" applyFont="1" applyFill="1" applyBorder="1" applyAlignment="1" applyProtection="1">
      <alignment horizontal="center" vertical="center"/>
    </xf>
    <xf numFmtId="0" fontId="11" fillId="9" borderId="53" xfId="0" applyFont="1" applyFill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"/>
    </xf>
    <xf numFmtId="0" fontId="28" fillId="0" borderId="67" xfId="8" applyFont="1" applyFill="1" applyBorder="1" applyAlignment="1" applyProtection="1">
      <alignment horizontal="center" vertical="center"/>
      <protection locked="0"/>
    </xf>
  </cellXfs>
  <cellStyles count="25">
    <cellStyle name="25" xfId="1"/>
    <cellStyle name="DATA" xfId="2"/>
    <cellStyle name="DATA 2" xfId="3"/>
    <cellStyle name="DATA 2 2" xfId="4"/>
    <cellStyle name="DATA 3" xfId="5"/>
    <cellStyle name="Excel_BuiltIn_Heading 1" xfId="6"/>
    <cellStyle name="Excel_BuiltIn_Hyperlink 1" xfId="7"/>
    <cellStyle name="Excel_BuiltIn_Hyperlink 1 2" xfId="8"/>
    <cellStyle name="Heading" xfId="9"/>
    <cellStyle name="Heading 1" xfId="10" builtinId="16" customBuiltin="1"/>
    <cellStyle name="Heading1" xfId="11"/>
    <cellStyle name="Heading1 1" xfId="12"/>
    <cellStyle name="Heading1 1 2" xfId="13"/>
    <cellStyle name="Hyperlink 2" xfId="14"/>
    <cellStyle name="Hyperlink 2 2" xfId="15"/>
    <cellStyle name="Normal" xfId="0" builtinId="0"/>
    <cellStyle name="Normal 2" xfId="16"/>
    <cellStyle name="Normal 2 2" xfId="17"/>
    <cellStyle name="Normal 3" xfId="18"/>
    <cellStyle name="Result" xfId="19"/>
    <cellStyle name="Result 1" xfId="20"/>
    <cellStyle name="Result 1 2" xfId="21"/>
    <cellStyle name="Result2" xfId="22"/>
    <cellStyle name="Result2 1" xfId="23"/>
    <cellStyle name="Result2 1 2" xfId="24"/>
  </cellStyles>
  <dxfs count="49"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unbritain.com/entries/EnterRace.aspx?evid=7cbb0dca5f6f&amp;erid=7cbc0dcd5f73" TargetMode="External"/><Relationship Id="rId2" Type="http://schemas.openxmlformats.org/officeDocument/2006/relationships/hyperlink" Target="https://www.runbritain.com/entries/EnterRace.aspx?evid=7cbb0dca5f6f&amp;erid=7ebc0dcd5f75" TargetMode="External"/><Relationship Id="rId1" Type="http://schemas.openxmlformats.org/officeDocument/2006/relationships/hyperlink" Target="http://www.nf10.co.uk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heltenhamharriers.co.uk/fixtures/cleevewold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unbritain.com/entries/EnterRace.aspx?evid=7cbb0dca5f6f&amp;erid=7cbc0dcd5f73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cheltenhamharriers.co.uk/public/inc/doc/cleevewold/results/cleevewold_2016_results.pdf" TargetMode="External"/><Relationship Id="rId1" Type="http://schemas.openxmlformats.org/officeDocument/2006/relationships/hyperlink" Target="http://www.gloucesterac.co.uk/competition/club-races-events/gloucester-20/" TargetMode="External"/><Relationship Id="rId6" Type="http://schemas.openxmlformats.org/officeDocument/2006/relationships/hyperlink" Target="http://cheltenhamharriers.co.uk/fixtures/cleevewold.html" TargetMode="External"/><Relationship Id="rId5" Type="http://schemas.openxmlformats.org/officeDocument/2006/relationships/hyperlink" Target="http://www.nf10.co.uk/" TargetMode="External"/><Relationship Id="rId4" Type="http://schemas.openxmlformats.org/officeDocument/2006/relationships/hyperlink" Target="https://www.runbritain.com/entries/EnterRace.aspx?evid=7cbb0dca5f6f&amp;erid=7ebc0dcd5f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CK122"/>
  <sheetViews>
    <sheetView tabSelected="1" workbookViewId="0">
      <pane xSplit="6" ySplit="8" topLeftCell="U9" activePane="bottomRight" state="frozen"/>
      <selection pane="topRight" activeCell="I1" sqref="I1"/>
      <selection pane="bottomLeft" activeCell="A9" sqref="A9"/>
      <selection pane="bottomRight" activeCell="X11" sqref="X11"/>
    </sheetView>
  </sheetViews>
  <sheetFormatPr defaultColWidth="8.375" defaultRowHeight="14.25"/>
  <cols>
    <col min="1" max="1" width="23.75" style="1" customWidth="1"/>
    <col min="2" max="2" width="7.5" style="2" customWidth="1"/>
    <col min="3" max="3" width="5" style="2" customWidth="1"/>
    <col min="4" max="4" width="13.25" style="2" customWidth="1"/>
    <col min="5" max="5" width="16.125" style="2" customWidth="1"/>
    <col min="6" max="6" width="17.125" style="2" customWidth="1"/>
    <col min="7" max="7" width="12" style="2" bestFit="1" customWidth="1"/>
    <col min="8" max="8" width="11.5" style="2" bestFit="1" customWidth="1"/>
    <col min="9" max="9" width="11.875" style="2" bestFit="1" customWidth="1"/>
    <col min="10" max="10" width="11.375" style="2" customWidth="1"/>
    <col min="11" max="11" width="8.375" style="3" bestFit="1" customWidth="1"/>
    <col min="12" max="12" width="8.375" style="2" bestFit="1" customWidth="1"/>
    <col min="13" max="13" width="9.125" style="2" bestFit="1" customWidth="1"/>
    <col min="14" max="14" width="11.875" style="2" bestFit="1" customWidth="1"/>
    <col min="15" max="15" width="9.125" style="2" bestFit="1" customWidth="1"/>
    <col min="16" max="16" width="10.5" style="2" bestFit="1" customWidth="1"/>
    <col min="17" max="17" width="8.25" style="2" bestFit="1" customWidth="1"/>
    <col min="18" max="18" width="15.25" style="2" bestFit="1" customWidth="1"/>
    <col min="19" max="19" width="18.375" style="2" bestFit="1" customWidth="1"/>
    <col min="20" max="20" width="18.5" style="2" bestFit="1" customWidth="1"/>
    <col min="21" max="21" width="8.375" style="2" bestFit="1" customWidth="1"/>
    <col min="22" max="22" width="10.875" style="2" bestFit="1" customWidth="1"/>
    <col min="23" max="23" width="5.375" style="2" bestFit="1" customWidth="1"/>
    <col min="24" max="24" width="11.125" style="2" bestFit="1" customWidth="1"/>
    <col min="25" max="25" width="15.25" style="2" customWidth="1"/>
    <col min="26" max="27" width="15" style="2" bestFit="1" customWidth="1"/>
    <col min="28" max="28" width="16.875" style="2" bestFit="1" customWidth="1"/>
    <col min="29" max="29" width="10.25" style="2" bestFit="1" customWidth="1"/>
    <col min="30" max="30" width="14.375" style="2" bestFit="1" customWidth="1"/>
    <col min="31" max="31" width="9.125" style="2" bestFit="1" customWidth="1"/>
    <col min="32" max="32" width="21.625" style="2" bestFit="1" customWidth="1"/>
    <col min="33" max="33" width="15.625" style="2" customWidth="1"/>
    <col min="34" max="34" width="11.5" style="2" bestFit="1" customWidth="1"/>
    <col min="35" max="35" width="7.125" style="2" bestFit="1" customWidth="1"/>
    <col min="36" max="37" width="12" style="2" bestFit="1" customWidth="1"/>
    <col min="38" max="38" width="7.625" style="2" bestFit="1" customWidth="1"/>
    <col min="39" max="39" width="11.5" style="2" bestFit="1" customWidth="1"/>
    <col min="40" max="40" width="17.625" style="2" bestFit="1" customWidth="1"/>
    <col min="41" max="41" width="13.25" style="2" bestFit="1" customWidth="1"/>
    <col min="42" max="42" width="9" style="2" bestFit="1" customWidth="1"/>
    <col min="43" max="43" width="12.375" style="2" bestFit="1" customWidth="1"/>
    <col min="44" max="44" width="14.25" style="2" bestFit="1" customWidth="1"/>
    <col min="45" max="45" width="13.75" style="2" bestFit="1" customWidth="1"/>
    <col min="46" max="46" width="9.75" style="2" bestFit="1" customWidth="1"/>
    <col min="47" max="47" width="8.5" style="2" bestFit="1" customWidth="1"/>
    <col min="48" max="48" width="20.5" style="2" customWidth="1"/>
    <col min="49" max="49" width="8.375" style="2"/>
    <col min="50" max="50" width="11.375" style="2" hidden="1" customWidth="1"/>
    <col min="51" max="51" width="8.875" style="2" hidden="1" customWidth="1"/>
    <col min="52" max="52" width="14.25" style="3" hidden="1" customWidth="1"/>
    <col min="53" max="53" width="9.625" style="2" hidden="1" customWidth="1"/>
    <col min="54" max="54" width="8.375" style="2" hidden="1" customWidth="1"/>
    <col min="55" max="55" width="11" style="3" hidden="1" customWidth="1"/>
    <col min="56" max="56" width="11.125" style="3" hidden="1" customWidth="1"/>
    <col min="57" max="57" width="14.125" style="3" hidden="1" customWidth="1"/>
    <col min="58" max="58" width="7.5" style="3" hidden="1" customWidth="1"/>
    <col min="59" max="59" width="13.875" style="3" hidden="1" customWidth="1"/>
    <col min="60" max="60" width="14" style="3" hidden="1" customWidth="1"/>
    <col min="61" max="61" width="14.625" style="3" hidden="1" customWidth="1"/>
    <col min="62" max="62" width="6.25" style="3" hidden="1" customWidth="1"/>
    <col min="63" max="63" width="10.875" style="3" hidden="1" customWidth="1"/>
    <col min="64" max="64" width="9.75" style="3" hidden="1" customWidth="1"/>
    <col min="65" max="67" width="13.125" style="3" hidden="1" customWidth="1"/>
    <col min="68" max="68" width="10.5" style="3" hidden="1" customWidth="1"/>
    <col min="69" max="69" width="11.25" style="3" hidden="1" customWidth="1"/>
    <col min="70" max="70" width="7" style="3" hidden="1" customWidth="1"/>
    <col min="71" max="71" width="10.125" style="3" hidden="1" customWidth="1"/>
    <col min="72" max="72" width="10.25" style="3" hidden="1" customWidth="1"/>
    <col min="73" max="73" width="8.25" style="3" hidden="1" customWidth="1"/>
    <col min="74" max="74" width="9.875" style="2" hidden="1" customWidth="1"/>
    <col min="75" max="75" width="15" style="3" hidden="1" customWidth="1"/>
    <col min="76" max="76" width="9.25" style="2" hidden="1" customWidth="1"/>
    <col min="77" max="77" width="25.875" style="2" hidden="1" customWidth="1"/>
    <col min="78" max="80" width="8.375" style="4" hidden="1" customWidth="1"/>
    <col min="81" max="83" width="8.375" style="2" hidden="1" customWidth="1"/>
    <col min="84" max="85" width="10.5" style="1" hidden="1" customWidth="1"/>
    <col min="86" max="86" width="12.75" style="1" hidden="1" customWidth="1"/>
    <col min="87" max="87" width="12.75" style="1" customWidth="1"/>
    <col min="88" max="89" width="8.375" style="2" hidden="1" customWidth="1"/>
    <col min="90" max="16384" width="8.375" style="1"/>
  </cols>
  <sheetData>
    <row r="1" spans="1:89" s="5" customFormat="1" ht="12.75" customHeight="1">
      <c r="A1" s="295" t="s">
        <v>264</v>
      </c>
      <c r="B1" s="296"/>
      <c r="C1" s="296"/>
      <c r="D1" s="296"/>
      <c r="E1" s="296"/>
      <c r="F1" s="297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85"/>
      <c r="AY1" s="85"/>
      <c r="AZ1" s="121"/>
      <c r="BA1" s="85"/>
      <c r="BB1" s="85"/>
      <c r="BC1" s="121"/>
      <c r="BD1" s="121"/>
      <c r="BE1" s="121"/>
      <c r="BF1" s="121"/>
      <c r="BG1" s="121"/>
      <c r="BH1" s="121"/>
      <c r="BI1" s="121"/>
      <c r="BJ1" s="121"/>
      <c r="BK1" s="121"/>
      <c r="BL1" s="85"/>
      <c r="BM1" s="85"/>
      <c r="BN1" s="121"/>
      <c r="BO1" s="121"/>
      <c r="BP1" s="85"/>
      <c r="BQ1" s="121"/>
      <c r="BR1" s="85"/>
      <c r="BS1" s="85"/>
      <c r="BT1" s="85"/>
      <c r="BU1" s="85"/>
      <c r="BV1" s="85"/>
      <c r="BW1" s="121"/>
      <c r="BX1" s="85"/>
      <c r="BY1" s="85"/>
      <c r="BZ1" s="4"/>
      <c r="CA1" s="4"/>
      <c r="CB1" s="4"/>
      <c r="CC1" s="4"/>
      <c r="CD1" s="4"/>
      <c r="CE1" s="4"/>
      <c r="CJ1" s="202"/>
      <c r="CK1" s="202"/>
    </row>
    <row r="2" spans="1:89" s="5" customFormat="1" ht="13.5" customHeight="1" thickBot="1">
      <c r="A2" s="298"/>
      <c r="B2" s="299"/>
      <c r="C2" s="299"/>
      <c r="D2" s="299"/>
      <c r="E2" s="299"/>
      <c r="F2" s="300"/>
      <c r="G2" s="4"/>
      <c r="H2" s="4"/>
      <c r="I2" s="4"/>
      <c r="J2" s="4"/>
      <c r="K2" s="4"/>
      <c r="M2" s="4"/>
      <c r="N2" s="4"/>
      <c r="O2" s="4"/>
      <c r="P2" s="4"/>
      <c r="Q2" s="4"/>
      <c r="R2" s="4"/>
      <c r="S2" s="4"/>
      <c r="T2" s="4"/>
      <c r="U2" s="4"/>
      <c r="V2" s="6"/>
      <c r="W2" s="4"/>
      <c r="X2" s="6"/>
      <c r="Y2" s="6"/>
      <c r="Z2" s="6"/>
      <c r="AA2" s="6"/>
      <c r="AB2" s="6"/>
      <c r="AC2" s="4"/>
      <c r="AD2" s="6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85"/>
      <c r="AY2" s="85"/>
      <c r="AZ2" s="121"/>
      <c r="BA2" s="85"/>
      <c r="BB2" s="85"/>
      <c r="BC2" s="121"/>
      <c r="BD2" s="121"/>
      <c r="BE2" s="121"/>
      <c r="BF2" s="121"/>
      <c r="BG2" s="121"/>
      <c r="BH2" s="121"/>
      <c r="BI2" s="121"/>
      <c r="BJ2" s="121"/>
      <c r="BK2" s="121"/>
      <c r="BL2" s="85"/>
      <c r="BM2" s="85"/>
      <c r="BN2" s="121"/>
      <c r="BO2" s="121"/>
      <c r="BP2" s="85"/>
      <c r="BQ2" s="121"/>
      <c r="BR2" s="85"/>
      <c r="BS2" s="85"/>
      <c r="BT2" s="85"/>
      <c r="BU2" s="85"/>
      <c r="BV2" s="85"/>
      <c r="BW2" s="121"/>
      <c r="BX2" s="85"/>
      <c r="BY2" s="85"/>
      <c r="BZ2" s="4"/>
      <c r="CA2" s="4"/>
      <c r="CB2" s="4"/>
      <c r="CC2" s="7"/>
      <c r="CD2" s="4"/>
      <c r="CE2" s="4"/>
      <c r="CJ2" s="203"/>
      <c r="CK2" s="203"/>
    </row>
    <row r="3" spans="1:89" s="5" customFormat="1" ht="15" customHeight="1" thickBot="1">
      <c r="B3" s="4"/>
      <c r="C3" s="4"/>
      <c r="D3" s="4"/>
      <c r="E3" s="308" t="s">
        <v>0</v>
      </c>
      <c r="F3" s="309"/>
      <c r="G3" s="8">
        <f t="shared" ref="G3:O3" ca="1" si="0">IF(TODAY()&gt;G6,G67,"")</f>
        <v>5</v>
      </c>
      <c r="H3" s="8">
        <f t="shared" ca="1" si="0"/>
        <v>5</v>
      </c>
      <c r="I3" s="8">
        <f t="shared" ca="1" si="0"/>
        <v>1</v>
      </c>
      <c r="J3" s="8">
        <f t="shared" ca="1" si="0"/>
        <v>0</v>
      </c>
      <c r="K3" s="8">
        <f t="shared" ca="1" si="0"/>
        <v>1</v>
      </c>
      <c r="L3" s="8">
        <f t="shared" ca="1" si="0"/>
        <v>4</v>
      </c>
      <c r="M3" s="8">
        <f t="shared" ca="1" si="0"/>
        <v>0</v>
      </c>
      <c r="N3" s="8">
        <f t="shared" ca="1" si="0"/>
        <v>5</v>
      </c>
      <c r="O3" s="8">
        <f t="shared" ca="1" si="0"/>
        <v>12</v>
      </c>
      <c r="P3" s="8">
        <f ca="1">IF(TODAY()&gt;P6,P67,"")</f>
        <v>1</v>
      </c>
      <c r="Q3" s="8">
        <f ca="1">IF(TODAY()&gt;Q6,Q67,"")</f>
        <v>0</v>
      </c>
      <c r="R3" s="8">
        <f t="shared" ref="R3:AJ3" ca="1" si="1">IF(TODAY()&gt;R6,R67,"")</f>
        <v>0</v>
      </c>
      <c r="S3" s="8">
        <f t="shared" ca="1" si="1"/>
        <v>0</v>
      </c>
      <c r="T3" s="8">
        <f ca="1">IF(TODAY()&gt;T6,T67,"")</f>
        <v>0</v>
      </c>
      <c r="U3" s="8">
        <f t="shared" ca="1" si="1"/>
        <v>0</v>
      </c>
      <c r="V3" s="8">
        <f t="shared" ca="1" si="1"/>
        <v>0</v>
      </c>
      <c r="W3" s="8">
        <f ca="1">IF(TODAY()&gt;W6,W67,"")</f>
        <v>3</v>
      </c>
      <c r="X3" s="8">
        <f t="shared" ca="1" si="1"/>
        <v>9</v>
      </c>
      <c r="Y3" s="8">
        <f t="shared" ca="1" si="1"/>
        <v>0</v>
      </c>
      <c r="Z3" s="8">
        <f t="shared" ca="1" si="1"/>
        <v>0</v>
      </c>
      <c r="AA3" s="8">
        <f t="shared" ca="1" si="1"/>
        <v>0</v>
      </c>
      <c r="AB3" s="8">
        <f t="shared" ca="1" si="1"/>
        <v>0</v>
      </c>
      <c r="AC3" s="8">
        <f ca="1">IF(TODAY()&gt;AC6,AC67,"")</f>
        <v>0</v>
      </c>
      <c r="AD3" s="8">
        <f t="shared" ca="1" si="1"/>
        <v>0</v>
      </c>
      <c r="AE3" s="8">
        <f t="shared" ca="1" si="1"/>
        <v>0</v>
      </c>
      <c r="AF3" s="8">
        <f t="shared" ca="1" si="1"/>
        <v>0</v>
      </c>
      <c r="AG3" s="8">
        <f t="shared" ca="1" si="1"/>
        <v>0</v>
      </c>
      <c r="AH3" s="8">
        <f t="shared" ca="1" si="1"/>
        <v>0</v>
      </c>
      <c r="AI3" s="8">
        <f t="shared" ca="1" si="1"/>
        <v>0</v>
      </c>
      <c r="AJ3" s="8">
        <f t="shared" ca="1" si="1"/>
        <v>0</v>
      </c>
      <c r="AK3" s="8">
        <f t="shared" ref="AK3:AV3" ca="1" si="2">IF(TODAY()&gt;AK6,AK67,"")</f>
        <v>0</v>
      </c>
      <c r="AL3" s="8">
        <f t="shared" ca="1" si="2"/>
        <v>0</v>
      </c>
      <c r="AM3" s="8">
        <f t="shared" ca="1" si="2"/>
        <v>0</v>
      </c>
      <c r="AN3" s="8">
        <f t="shared" ca="1" si="2"/>
        <v>0</v>
      </c>
      <c r="AO3" s="8">
        <f t="shared" ca="1" si="2"/>
        <v>0</v>
      </c>
      <c r="AP3" s="8">
        <f t="shared" ca="1" si="2"/>
        <v>0</v>
      </c>
      <c r="AQ3" s="8">
        <f t="shared" ca="1" si="2"/>
        <v>0</v>
      </c>
      <c r="AR3" s="8">
        <f t="shared" ca="1" si="2"/>
        <v>0</v>
      </c>
      <c r="AS3" s="8">
        <f t="shared" ca="1" si="2"/>
        <v>0</v>
      </c>
      <c r="AT3" s="8">
        <f t="shared" ca="1" si="2"/>
        <v>0</v>
      </c>
      <c r="AU3" s="8">
        <f t="shared" ca="1" si="2"/>
        <v>0</v>
      </c>
      <c r="AV3" s="8">
        <f t="shared" ca="1" si="2"/>
        <v>0</v>
      </c>
      <c r="AW3" s="9"/>
      <c r="AX3" s="250" t="str">
        <f t="shared" ref="AX3:BY3" si="3">IF(AX67&lt;1,"",AX67)</f>
        <v/>
      </c>
      <c r="AY3" s="83" t="str">
        <f t="shared" si="3"/>
        <v/>
      </c>
      <c r="AZ3" s="83" t="str">
        <f>IF(AZ67&lt;1,"",AZ67)</f>
        <v/>
      </c>
      <c r="BA3" s="83" t="str">
        <f t="shared" si="3"/>
        <v/>
      </c>
      <c r="BB3" s="83" t="str">
        <f t="shared" si="3"/>
        <v/>
      </c>
      <c r="BC3" s="83" t="str">
        <f t="shared" si="3"/>
        <v/>
      </c>
      <c r="BD3" s="83" t="str">
        <f t="shared" si="3"/>
        <v/>
      </c>
      <c r="BE3" s="83" t="str">
        <f t="shared" si="3"/>
        <v/>
      </c>
      <c r="BF3" s="83" t="str">
        <f t="shared" si="3"/>
        <v/>
      </c>
      <c r="BG3" s="83" t="str">
        <f>IF(BG67&lt;1,"",BG67)</f>
        <v/>
      </c>
      <c r="BH3" s="83" t="str">
        <f>IF(BH67&lt;1,"",BH67)</f>
        <v/>
      </c>
      <c r="BI3" s="83" t="str">
        <f t="shared" si="3"/>
        <v/>
      </c>
      <c r="BJ3" s="83" t="str">
        <f t="shared" si="3"/>
        <v/>
      </c>
      <c r="BK3" s="83" t="str">
        <f t="shared" si="3"/>
        <v/>
      </c>
      <c r="BL3" s="83" t="str">
        <f t="shared" si="3"/>
        <v/>
      </c>
      <c r="BM3" s="83" t="str">
        <f t="shared" si="3"/>
        <v/>
      </c>
      <c r="BN3" s="83"/>
      <c r="BO3" s="83"/>
      <c r="BP3" s="83" t="str">
        <f t="shared" si="3"/>
        <v/>
      </c>
      <c r="BQ3" s="83"/>
      <c r="BR3" s="83" t="str">
        <f t="shared" si="3"/>
        <v/>
      </c>
      <c r="BS3" s="83" t="str">
        <f t="shared" si="3"/>
        <v/>
      </c>
      <c r="BT3" s="83" t="str">
        <f t="shared" si="3"/>
        <v/>
      </c>
      <c r="BU3" s="83" t="str">
        <f t="shared" si="3"/>
        <v/>
      </c>
      <c r="BV3" s="83" t="str">
        <f t="shared" si="3"/>
        <v/>
      </c>
      <c r="BW3" s="83" t="str">
        <f t="shared" si="3"/>
        <v/>
      </c>
      <c r="BX3" s="83" t="str">
        <f t="shared" si="3"/>
        <v/>
      </c>
      <c r="BY3" s="82" t="str">
        <f t="shared" si="3"/>
        <v/>
      </c>
      <c r="BZ3" s="4"/>
      <c r="CA3" s="4"/>
      <c r="CB3" s="4"/>
      <c r="CC3" s="7"/>
      <c r="CD3" s="4"/>
      <c r="CE3" s="4"/>
      <c r="CJ3" s="198"/>
      <c r="CK3" s="198"/>
    </row>
    <row r="4" spans="1:89" s="11" customFormat="1" ht="15.75">
      <c r="B4" s="12"/>
      <c r="C4" s="12"/>
      <c r="D4" s="12"/>
      <c r="E4" s="302" t="s">
        <v>1</v>
      </c>
      <c r="F4" s="303"/>
      <c r="G4" s="232" t="s">
        <v>4</v>
      </c>
      <c r="H4" s="232" t="s">
        <v>266</v>
      </c>
      <c r="I4" s="232" t="s">
        <v>267</v>
      </c>
      <c r="J4" s="232" t="s">
        <v>228</v>
      </c>
      <c r="K4" s="232" t="s">
        <v>6</v>
      </c>
      <c r="L4" s="232" t="s">
        <v>7</v>
      </c>
      <c r="M4" s="232" t="s">
        <v>268</v>
      </c>
      <c r="N4" s="232" t="s">
        <v>230</v>
      </c>
      <c r="O4" s="232" t="s">
        <v>8</v>
      </c>
      <c r="P4" s="232" t="s">
        <v>9</v>
      </c>
      <c r="Q4" s="232" t="s">
        <v>10</v>
      </c>
      <c r="R4" s="13" t="s">
        <v>269</v>
      </c>
      <c r="S4" s="266" t="s">
        <v>270</v>
      </c>
      <c r="T4" s="233" t="s">
        <v>271</v>
      </c>
      <c r="U4" s="232" t="s">
        <v>13</v>
      </c>
      <c r="V4" s="254" t="s">
        <v>12</v>
      </c>
      <c r="W4" s="233" t="s">
        <v>272</v>
      </c>
      <c r="X4" s="267" t="s">
        <v>14</v>
      </c>
      <c r="Y4" s="232" t="s">
        <v>15</v>
      </c>
      <c r="Z4" s="268" t="s">
        <v>273</v>
      </c>
      <c r="AA4" s="269" t="s">
        <v>274</v>
      </c>
      <c r="AB4" s="254" t="s">
        <v>17</v>
      </c>
      <c r="AC4" s="270" t="s">
        <v>18</v>
      </c>
      <c r="AD4" s="270" t="s">
        <v>19</v>
      </c>
      <c r="AE4" s="271" t="s">
        <v>275</v>
      </c>
      <c r="AF4" s="272" t="s">
        <v>276</v>
      </c>
      <c r="AG4" s="254" t="s">
        <v>20</v>
      </c>
      <c r="AH4" s="270" t="s">
        <v>21</v>
      </c>
      <c r="AI4" s="254" t="s">
        <v>22</v>
      </c>
      <c r="AJ4" s="273" t="s">
        <v>278</v>
      </c>
      <c r="AK4" s="273" t="s">
        <v>280</v>
      </c>
      <c r="AL4" s="273" t="s">
        <v>281</v>
      </c>
      <c r="AM4" s="273" t="s">
        <v>285</v>
      </c>
      <c r="AN4" s="232" t="s">
        <v>23</v>
      </c>
      <c r="AO4" s="254" t="s">
        <v>24</v>
      </c>
      <c r="AP4" s="270" t="s">
        <v>282</v>
      </c>
      <c r="AQ4" s="270" t="s">
        <v>283</v>
      </c>
      <c r="AR4" s="270" t="s">
        <v>25</v>
      </c>
      <c r="AS4" s="270" t="s">
        <v>253</v>
      </c>
      <c r="AT4" s="270" t="s">
        <v>26</v>
      </c>
      <c r="AU4" s="254" t="s">
        <v>190</v>
      </c>
      <c r="AV4" s="251" t="s">
        <v>27</v>
      </c>
      <c r="AW4" s="253"/>
      <c r="AX4" s="252" t="s">
        <v>193</v>
      </c>
      <c r="AY4" s="51" t="s">
        <v>194</v>
      </c>
      <c r="AZ4" s="126" t="s">
        <v>197</v>
      </c>
      <c r="BA4" s="89" t="s">
        <v>195</v>
      </c>
      <c r="BB4" s="89" t="s">
        <v>196</v>
      </c>
      <c r="BC4" s="125" t="s">
        <v>200</v>
      </c>
      <c r="BD4" s="125" t="s">
        <v>201</v>
      </c>
      <c r="BE4" s="125" t="s">
        <v>202</v>
      </c>
      <c r="BF4" s="125" t="s">
        <v>203</v>
      </c>
      <c r="BG4" s="125" t="s">
        <v>198</v>
      </c>
      <c r="BH4" s="125" t="s">
        <v>199</v>
      </c>
      <c r="BI4" s="126" t="s">
        <v>204</v>
      </c>
      <c r="BJ4" s="125" t="s">
        <v>205</v>
      </c>
      <c r="BK4" s="125" t="s">
        <v>206</v>
      </c>
      <c r="BL4" s="89" t="s">
        <v>207</v>
      </c>
      <c r="BM4" s="90" t="s">
        <v>208</v>
      </c>
      <c r="BN4" s="126" t="s">
        <v>239</v>
      </c>
      <c r="BO4" s="126" t="s">
        <v>240</v>
      </c>
      <c r="BP4" s="89" t="s">
        <v>209</v>
      </c>
      <c r="BQ4" s="125" t="s">
        <v>241</v>
      </c>
      <c r="BR4" s="89" t="s">
        <v>210</v>
      </c>
      <c r="BS4" s="89" t="s">
        <v>211</v>
      </c>
      <c r="BT4" s="89" t="s">
        <v>212</v>
      </c>
      <c r="BU4" s="89" t="s">
        <v>213</v>
      </c>
      <c r="BV4" s="89" t="s">
        <v>214</v>
      </c>
      <c r="BW4" s="125" t="s">
        <v>262</v>
      </c>
      <c r="BX4" s="89" t="s">
        <v>238</v>
      </c>
      <c r="BY4" s="80" t="s">
        <v>237</v>
      </c>
      <c r="CC4" s="16"/>
      <c r="CD4" s="12"/>
      <c r="CE4" s="12"/>
      <c r="CJ4" s="199"/>
      <c r="CK4" s="199"/>
    </row>
    <row r="5" spans="1:89" s="11" customFormat="1" ht="16.5" thickBot="1">
      <c r="B5" s="12"/>
      <c r="C5" s="12"/>
      <c r="D5" s="12"/>
      <c r="E5" s="304" t="s">
        <v>28</v>
      </c>
      <c r="F5" s="305"/>
      <c r="G5" s="18"/>
      <c r="H5" s="18"/>
      <c r="I5" s="18"/>
      <c r="J5" s="18"/>
      <c r="K5" s="18"/>
      <c r="L5" s="18"/>
      <c r="M5" s="18"/>
      <c r="N5" s="18"/>
      <c r="O5" s="18"/>
      <c r="P5" s="240"/>
      <c r="Q5" s="310" t="s">
        <v>292</v>
      </c>
      <c r="R5" s="128"/>
      <c r="S5" s="310" t="s">
        <v>292</v>
      </c>
      <c r="T5" s="310" t="s">
        <v>292</v>
      </c>
      <c r="U5" s="310" t="s">
        <v>292</v>
      </c>
      <c r="V5" s="20"/>
      <c r="W5" s="128"/>
      <c r="X5" s="20"/>
      <c r="Y5" s="19"/>
      <c r="Z5" s="20"/>
      <c r="AA5" s="20"/>
      <c r="AB5" s="20"/>
      <c r="AC5" s="293" t="s">
        <v>232</v>
      </c>
      <c r="AD5" s="261"/>
      <c r="AE5" s="19" t="s">
        <v>277</v>
      </c>
      <c r="AF5" s="20"/>
      <c r="AG5" s="20"/>
      <c r="AH5" s="20" t="s">
        <v>279</v>
      </c>
      <c r="AI5" s="20"/>
      <c r="AJ5" s="78"/>
      <c r="AK5" s="78"/>
      <c r="AL5" s="78"/>
      <c r="AM5" s="78"/>
      <c r="AN5" s="78"/>
      <c r="AO5" s="78"/>
      <c r="AP5" s="78"/>
      <c r="AQ5" s="78" t="s">
        <v>279</v>
      </c>
      <c r="AR5" s="78" t="s">
        <v>279</v>
      </c>
      <c r="AS5" s="78"/>
      <c r="AT5" s="78" t="s">
        <v>279</v>
      </c>
      <c r="AU5" s="78"/>
      <c r="AV5" s="21" t="s">
        <v>277</v>
      </c>
      <c r="AW5" s="9"/>
      <c r="AX5" s="81"/>
      <c r="AY5" s="89"/>
      <c r="AZ5" s="125"/>
      <c r="BA5" s="89"/>
      <c r="BB5" s="89"/>
      <c r="BC5" s="125"/>
      <c r="BD5" s="125"/>
      <c r="BE5" s="125"/>
      <c r="BF5" s="125"/>
      <c r="BG5" s="125"/>
      <c r="BH5" s="125"/>
      <c r="BI5" s="125"/>
      <c r="BJ5" s="125"/>
      <c r="BK5" s="125"/>
      <c r="BL5" s="89"/>
      <c r="BM5" s="89"/>
      <c r="BN5" s="125"/>
      <c r="BO5" s="125"/>
      <c r="BP5" s="89"/>
      <c r="BQ5" s="125"/>
      <c r="BR5" s="89"/>
      <c r="BS5" s="92"/>
      <c r="BT5" s="92"/>
      <c r="BU5" s="89"/>
      <c r="BV5" s="89"/>
      <c r="BW5" s="231"/>
      <c r="BX5" s="89"/>
      <c r="BY5" s="80" t="s">
        <v>232</v>
      </c>
      <c r="CC5" s="16"/>
      <c r="CD5" s="12"/>
      <c r="CE5" s="12"/>
      <c r="CJ5" s="200"/>
      <c r="CK5" s="200"/>
    </row>
    <row r="6" spans="1:89" s="15" customFormat="1" ht="26.25" customHeight="1" thickBot="1">
      <c r="A6" s="301" t="s">
        <v>29</v>
      </c>
      <c r="B6" s="6"/>
      <c r="C6" s="6"/>
      <c r="D6" s="6"/>
      <c r="E6" s="306" t="s">
        <v>30</v>
      </c>
      <c r="F6" s="307"/>
      <c r="G6" s="22">
        <f>DATE(2016,1,14)</f>
        <v>42383</v>
      </c>
      <c r="H6" s="22">
        <f>DATE(2016,1,21)</f>
        <v>42390</v>
      </c>
      <c r="I6" s="22">
        <f>DATE(2016,1,28)</f>
        <v>42397</v>
      </c>
      <c r="J6" s="22">
        <f>DATE(2016,1,28)</f>
        <v>42397</v>
      </c>
      <c r="K6" s="22">
        <f>DATE(2016,2,11)</f>
        <v>42411</v>
      </c>
      <c r="L6" s="22">
        <f>DATE(2016,2,11)</f>
        <v>42411</v>
      </c>
      <c r="M6" s="22">
        <f>DATE(2016,2,18)</f>
        <v>42418</v>
      </c>
      <c r="N6" s="22">
        <f>DATE(2016,2,18)</f>
        <v>42418</v>
      </c>
      <c r="O6" s="22">
        <f>DATE(2016,2,25)</f>
        <v>42425</v>
      </c>
      <c r="P6" s="22">
        <f>DATE(2016,2,25)</f>
        <v>42425</v>
      </c>
      <c r="Q6" s="22">
        <f>DATE(2016,3,4)</f>
        <v>42433</v>
      </c>
      <c r="R6" s="22">
        <f>DATE(2016,3,11)</f>
        <v>42440</v>
      </c>
      <c r="S6" s="22">
        <f>DATE(2016,3,18)</f>
        <v>42447</v>
      </c>
      <c r="T6" s="22">
        <f>DATE(2016,3,18)</f>
        <v>42447</v>
      </c>
      <c r="U6" s="22">
        <f>DATE(2016,3,18)</f>
        <v>42447</v>
      </c>
      <c r="V6" s="22">
        <f>DATE(2016,3,25)</f>
        <v>42454</v>
      </c>
      <c r="W6" s="22">
        <f>DATE(2016,3,25)</f>
        <v>42454</v>
      </c>
      <c r="X6" s="22">
        <f>DATE(2016,3,30)</f>
        <v>42459</v>
      </c>
      <c r="Y6" s="22">
        <f>DATE(2016,4,8)</f>
        <v>42468</v>
      </c>
      <c r="Z6" s="22">
        <f>DATE(2016,4,14)</f>
        <v>42474</v>
      </c>
      <c r="AA6" s="22">
        <f>DATE(2016,4,14)</f>
        <v>42474</v>
      </c>
      <c r="AB6" s="22">
        <f>DATE(2016,4,15)</f>
        <v>42475</v>
      </c>
      <c r="AC6" s="22">
        <f>DATE(2016,4,15)</f>
        <v>42475</v>
      </c>
      <c r="AD6" s="22">
        <f>DATE(2016,4,26)</f>
        <v>42486</v>
      </c>
      <c r="AE6" s="22">
        <f>DATE(2016,4,29)</f>
        <v>42489</v>
      </c>
      <c r="AF6" s="22">
        <f>DATE(2016,4,29)</f>
        <v>42489</v>
      </c>
      <c r="AG6" s="22">
        <f>DATE(2016,5,7)</f>
        <v>42497</v>
      </c>
      <c r="AH6" s="22"/>
      <c r="AI6" s="22">
        <f>DATE(2016,5,13)</f>
        <v>42503</v>
      </c>
      <c r="AJ6" s="22">
        <f>DATE(2016,5,13)</f>
        <v>42503</v>
      </c>
      <c r="AK6" s="22">
        <f>DATE(2016,5,20)</f>
        <v>42510</v>
      </c>
      <c r="AL6" s="22">
        <f>DATE(2016,5,20)</f>
        <v>42510</v>
      </c>
      <c r="AM6" s="22">
        <f>DATE(2016,5,27)</f>
        <v>42517</v>
      </c>
      <c r="AN6" s="22">
        <f>DATE(2016,5,31)</f>
        <v>42521</v>
      </c>
      <c r="AO6" s="22">
        <f>DATE(2016,6,2)</f>
        <v>42523</v>
      </c>
      <c r="AP6" s="22">
        <f>DATE(2016,6,3)</f>
        <v>42524</v>
      </c>
      <c r="AQ6" s="22"/>
      <c r="AR6" s="22"/>
      <c r="AS6" s="22">
        <f>DATE(2016,6,4)</f>
        <v>42525</v>
      </c>
      <c r="AT6" s="22"/>
      <c r="AU6" s="22">
        <f>DATE(2016,6,16)</f>
        <v>42537</v>
      </c>
      <c r="AV6" s="22">
        <f>DATE(2016,6,17)</f>
        <v>42538</v>
      </c>
      <c r="AW6" s="9"/>
      <c r="AX6" s="242">
        <f>DATE(2016,6,25)</f>
        <v>42546</v>
      </c>
      <c r="AY6" s="239">
        <f>DATE(2016,6,25)</f>
        <v>42546</v>
      </c>
      <c r="AZ6" s="239">
        <f>DATE(2016,6,29)</f>
        <v>42550</v>
      </c>
      <c r="BA6" s="239">
        <f>DATE(2016,7,2)</f>
        <v>42553</v>
      </c>
      <c r="BB6" s="239">
        <f>DATE(2016,7,2)</f>
        <v>42553</v>
      </c>
      <c r="BC6" s="239">
        <f>DATE(2016,7,9)</f>
        <v>42560</v>
      </c>
      <c r="BD6" s="239">
        <f>DATE(2017,7,9)</f>
        <v>42925</v>
      </c>
      <c r="BE6" s="239">
        <f>DATE(2017,7,9)</f>
        <v>42925</v>
      </c>
      <c r="BF6" s="239">
        <f>DATE(2017,7,15)</f>
        <v>42931</v>
      </c>
      <c r="BG6" s="239">
        <f>DATE(2016,7,16)</f>
        <v>42567</v>
      </c>
      <c r="BH6" s="239">
        <f>DATE(2016,7,16)</f>
        <v>42567</v>
      </c>
      <c r="BI6" s="239">
        <f>DATE(2017,7,27)</f>
        <v>42943</v>
      </c>
      <c r="BJ6" s="239">
        <f>DATE(2017,8,6)</f>
        <v>42953</v>
      </c>
      <c r="BK6" s="239">
        <f>DATE(2016,8,6)</f>
        <v>42588</v>
      </c>
      <c r="BL6" s="239">
        <f>DATE(2017,8,27)</f>
        <v>42974</v>
      </c>
      <c r="BM6" s="239">
        <f>DATE(2016,8,31)</f>
        <v>42613</v>
      </c>
      <c r="BN6" s="239">
        <f>DATE(2016,9,10)</f>
        <v>42623</v>
      </c>
      <c r="BO6" s="239">
        <f>DATE(2016,9,10)</f>
        <v>42623</v>
      </c>
      <c r="BP6" s="239">
        <f>DATE(2017,9,23)</f>
        <v>43001</v>
      </c>
      <c r="BQ6" s="239">
        <f>DATE(2017,9,24)</f>
        <v>43002</v>
      </c>
      <c r="BR6" s="239">
        <f>DATE(2017,10,1)</f>
        <v>43009</v>
      </c>
      <c r="BS6" s="239">
        <f>DATE(2016,10,1)</f>
        <v>42644</v>
      </c>
      <c r="BT6" s="239">
        <f>DATE(2016,10,1)</f>
        <v>42644</v>
      </c>
      <c r="BU6" s="239">
        <f>DATE(2016,10,8)</f>
        <v>42651</v>
      </c>
      <c r="BV6" s="239">
        <f>DATE(2016,10,15)</f>
        <v>42658</v>
      </c>
      <c r="BW6" s="79">
        <f>DATE(2016,10,22)</f>
        <v>42665</v>
      </c>
      <c r="BX6" s="239">
        <f>DATE(2016,10,22)</f>
        <v>42665</v>
      </c>
      <c r="BY6" s="243">
        <f>DATE(2016,10,29)</f>
        <v>42672</v>
      </c>
      <c r="BZ6" s="12" t="s">
        <v>34</v>
      </c>
      <c r="CA6" s="12" t="s">
        <v>35</v>
      </c>
      <c r="CB6" s="12" t="s">
        <v>36</v>
      </c>
      <c r="CC6" s="24" t="s">
        <v>37</v>
      </c>
      <c r="CD6" s="6" t="s">
        <v>38</v>
      </c>
      <c r="CE6" s="6" t="s">
        <v>36</v>
      </c>
      <c r="CF6" s="15" t="s">
        <v>188</v>
      </c>
      <c r="CG6" s="15" t="s">
        <v>189</v>
      </c>
      <c r="CH6" s="15" t="s">
        <v>216</v>
      </c>
      <c r="CJ6" s="201"/>
      <c r="CK6" s="201"/>
    </row>
    <row r="7" spans="1:89" s="11" customFormat="1" ht="12.75" customHeight="1" thickBot="1">
      <c r="A7" s="30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7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6"/>
      <c r="AD7" s="12"/>
      <c r="AE7" s="16" t="s">
        <v>39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25"/>
      <c r="AX7" s="91"/>
      <c r="AY7" s="91"/>
      <c r="AZ7" s="127"/>
      <c r="BA7" s="91"/>
      <c r="BB7" s="91"/>
      <c r="BC7" s="127"/>
      <c r="BD7" s="127"/>
      <c r="BE7" s="127"/>
      <c r="BF7" s="127"/>
      <c r="BG7" s="127"/>
      <c r="BH7" s="127"/>
      <c r="BI7" s="127"/>
      <c r="BJ7" s="127"/>
      <c r="BK7" s="127"/>
      <c r="BL7" s="91"/>
      <c r="BM7" s="91"/>
      <c r="BN7" s="127"/>
      <c r="BO7" s="127"/>
      <c r="BP7" s="91"/>
      <c r="BQ7" s="127"/>
      <c r="BR7" s="91"/>
      <c r="BS7" s="91"/>
      <c r="BT7" s="91"/>
      <c r="BU7" s="91"/>
      <c r="BV7" s="88"/>
      <c r="BW7" s="127"/>
      <c r="BX7" s="88"/>
      <c r="BY7" s="88"/>
      <c r="BZ7" s="12"/>
      <c r="CA7" s="12"/>
      <c r="CB7" s="12"/>
      <c r="CC7" s="16"/>
      <c r="CD7" s="12"/>
      <c r="CE7" s="12"/>
      <c r="CJ7" s="12"/>
      <c r="CK7" s="12"/>
    </row>
    <row r="8" spans="1:89" s="5" customFormat="1" ht="12.75" customHeight="1" thickBot="1">
      <c r="A8" s="301"/>
      <c r="B8" s="26" t="s">
        <v>40</v>
      </c>
      <c r="C8" s="27" t="s">
        <v>41</v>
      </c>
      <c r="D8" s="27" t="s">
        <v>42</v>
      </c>
      <c r="E8" s="27" t="s">
        <v>43</v>
      </c>
      <c r="F8" s="29" t="s">
        <v>46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/>
      <c r="AD8" s="4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30"/>
      <c r="AX8" s="87"/>
      <c r="AY8" s="87"/>
      <c r="AZ8" s="123"/>
      <c r="BA8" s="87"/>
      <c r="BB8" s="87"/>
      <c r="BC8" s="123"/>
      <c r="BD8" s="123"/>
      <c r="BE8" s="123"/>
      <c r="BF8" s="123"/>
      <c r="BG8" s="123"/>
      <c r="BH8" s="123"/>
      <c r="BI8" s="123"/>
      <c r="BJ8" s="123"/>
      <c r="BK8" s="123"/>
      <c r="BL8" s="87"/>
      <c r="BM8" s="87"/>
      <c r="BN8" s="123"/>
      <c r="BO8" s="123"/>
      <c r="BP8" s="87"/>
      <c r="BQ8" s="123"/>
      <c r="BR8" s="87"/>
      <c r="BS8" s="87"/>
      <c r="BT8" s="87"/>
      <c r="BU8" s="87"/>
      <c r="BV8" s="85"/>
      <c r="BW8" s="123"/>
      <c r="BX8" s="85"/>
      <c r="BY8" s="85"/>
      <c r="BZ8" s="4"/>
      <c r="CA8" s="4"/>
      <c r="CB8" s="4"/>
      <c r="CC8" s="7"/>
      <c r="CD8" s="4"/>
      <c r="CE8" s="4"/>
      <c r="CJ8" s="28" t="s">
        <v>44</v>
      </c>
      <c r="CK8" s="28" t="s">
        <v>45</v>
      </c>
    </row>
    <row r="9" spans="1:89" s="5" customFormat="1" ht="12.75" customHeight="1" thickBot="1">
      <c r="B9" s="4"/>
      <c r="C9" s="4"/>
      <c r="D9" s="4"/>
      <c r="E9" s="4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84"/>
      <c r="T9" s="4"/>
      <c r="U9" s="4"/>
      <c r="V9" s="4"/>
      <c r="W9" s="4"/>
      <c r="X9" s="4"/>
      <c r="Y9" s="4"/>
      <c r="Z9" s="4"/>
      <c r="AA9" s="4"/>
      <c r="AB9" s="4"/>
      <c r="AC9" s="7"/>
      <c r="AD9" s="4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30"/>
      <c r="AX9" s="87"/>
      <c r="AY9" s="87"/>
      <c r="AZ9" s="123"/>
      <c r="BA9" s="87"/>
      <c r="BB9" s="87"/>
      <c r="BC9" s="123"/>
      <c r="BD9" s="123"/>
      <c r="BE9" s="123"/>
      <c r="BF9" s="123"/>
      <c r="BG9" s="123"/>
      <c r="BH9" s="123"/>
      <c r="BI9" s="123"/>
      <c r="BJ9" s="123"/>
      <c r="BK9" s="123"/>
      <c r="BL9" s="87"/>
      <c r="BM9" s="87"/>
      <c r="BN9" s="123"/>
      <c r="BO9" s="123"/>
      <c r="BP9" s="87"/>
      <c r="BQ9" s="123"/>
      <c r="BR9" s="87"/>
      <c r="BS9" s="87"/>
      <c r="BT9" s="87"/>
      <c r="BU9" s="87"/>
      <c r="BV9" s="85"/>
      <c r="BW9" s="247"/>
      <c r="BX9" s="85"/>
      <c r="BY9" s="85"/>
      <c r="BZ9" s="4"/>
      <c r="CA9" s="4"/>
      <c r="CB9" s="4"/>
      <c r="CC9" s="7"/>
      <c r="CD9" s="4"/>
      <c r="CE9" s="4"/>
      <c r="CJ9" s="4" t="s">
        <v>47</v>
      </c>
      <c r="CK9" s="4" t="s">
        <v>48</v>
      </c>
    </row>
    <row r="10" spans="1:89">
      <c r="A10" s="204" t="s">
        <v>49</v>
      </c>
      <c r="B10" s="99">
        <f>CH10</f>
        <v>17</v>
      </c>
      <c r="C10" s="99" t="s">
        <v>50</v>
      </c>
      <c r="D10" s="99">
        <f>IF(CC10&gt;4,"4",CC10)+IF(CD10&gt;4,"4",CD10)</f>
        <v>1</v>
      </c>
      <c r="E10" s="99" t="str">
        <f t="shared" ref="E10:E23" si="4">IF(CK10&gt;3,"",CK10)</f>
        <v/>
      </c>
      <c r="F10" s="100">
        <f>CE10</f>
        <v>1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>
        <v>17</v>
      </c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168"/>
      <c r="AW10" s="30"/>
      <c r="AX10" s="178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246"/>
      <c r="BX10" s="167"/>
      <c r="BY10" s="168"/>
      <c r="BZ10" s="4">
        <f t="shared" ref="BZ10:BZ23" si="5">SUM(G10:AV10)</f>
        <v>17</v>
      </c>
      <c r="CA10" s="4">
        <f t="shared" ref="CA10:CA23" si="6">SUM(AX10:BY10)</f>
        <v>0</v>
      </c>
      <c r="CB10" s="33">
        <f>BZ10+CA10</f>
        <v>17</v>
      </c>
      <c r="CC10" s="32">
        <f t="shared" ref="CC10:CC23" si="7">COUNT(G10:AV10)</f>
        <v>1</v>
      </c>
      <c r="CD10" s="32">
        <f t="shared" ref="CD10:CD23" si="8">COUNT(AX10:BY10)</f>
        <v>0</v>
      </c>
      <c r="CE10" s="33">
        <f>CC10+CD10</f>
        <v>1</v>
      </c>
      <c r="CF10" s="32">
        <f t="shared" ref="CF10:CF23" si="9">IF(CC10&gt;3,SUM(LARGE($G10:$AV10,1)+LARGE($G10:$AV10,2)+LARGE($G10:$AV10,3)+LARGE($G10:$AV10,4)),SUM(G10:AV10))</f>
        <v>17</v>
      </c>
      <c r="CG10" s="32">
        <f t="shared" ref="CG10:CG23" si="10">IF(CD10&gt;3,SUM(LARGE($AX10:$BY10,1)+LARGE($AX10:$BY10,2)+LARGE($AX10:$BY10,3)+LARGE($AX10:$BY10,4)),SUM(AX10:BY10))</f>
        <v>0</v>
      </c>
      <c r="CH10" s="32">
        <f>CG10+CF10</f>
        <v>17</v>
      </c>
      <c r="CI10" s="32"/>
      <c r="CJ10" s="99">
        <f t="shared" ref="CJ10:CJ23" si="11">RANK(B10,$B$10:$B$23)</f>
        <v>8</v>
      </c>
      <c r="CK10" s="99">
        <f t="shared" ref="CK10:CK23" si="12">IF($B10=0,"",$CJ10)</f>
        <v>8</v>
      </c>
    </row>
    <row r="11" spans="1:89">
      <c r="A11" s="101" t="s">
        <v>51</v>
      </c>
      <c r="B11" s="98">
        <f t="shared" ref="B11:B21" si="13">CH11</f>
        <v>0</v>
      </c>
      <c r="C11" s="98" t="s">
        <v>50</v>
      </c>
      <c r="D11" s="98">
        <f t="shared" ref="D11:D63" si="14">IF(CC11&gt;4,"4",CC11)+IF(CD11&gt;4,"4",CD11)</f>
        <v>0</v>
      </c>
      <c r="E11" s="98" t="str">
        <f t="shared" si="4"/>
        <v/>
      </c>
      <c r="F11" s="102">
        <f t="shared" ref="F11:F63" si="15">CE11</f>
        <v>0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169"/>
      <c r="AW11" s="31"/>
      <c r="AX11" s="179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9"/>
      <c r="BZ11" s="4">
        <f t="shared" si="5"/>
        <v>0</v>
      </c>
      <c r="CA11" s="4">
        <f t="shared" si="6"/>
        <v>0</v>
      </c>
      <c r="CB11" s="33">
        <f t="shared" ref="CB11:CB63" si="16">BZ11+CA11</f>
        <v>0</v>
      </c>
      <c r="CC11" s="32">
        <f t="shared" si="7"/>
        <v>0</v>
      </c>
      <c r="CD11" s="32">
        <f t="shared" si="8"/>
        <v>0</v>
      </c>
      <c r="CE11" s="33">
        <f t="shared" ref="CE11:CE63" si="17">CC11+CD11</f>
        <v>0</v>
      </c>
      <c r="CF11" s="32">
        <f t="shared" si="9"/>
        <v>0</v>
      </c>
      <c r="CG11" s="32">
        <f t="shared" si="10"/>
        <v>0</v>
      </c>
      <c r="CH11" s="32">
        <f t="shared" ref="CH11:CH63" si="18">CG11+CF11</f>
        <v>0</v>
      </c>
      <c r="CI11" s="32"/>
      <c r="CJ11" s="98">
        <f t="shared" si="11"/>
        <v>9</v>
      </c>
      <c r="CK11" s="98" t="str">
        <f t="shared" si="12"/>
        <v/>
      </c>
    </row>
    <row r="12" spans="1:89">
      <c r="A12" s="101" t="s">
        <v>243</v>
      </c>
      <c r="B12" s="98">
        <f t="shared" si="13"/>
        <v>0</v>
      </c>
      <c r="C12" s="98" t="s">
        <v>50</v>
      </c>
      <c r="D12" s="98">
        <f t="shared" si="14"/>
        <v>0</v>
      </c>
      <c r="E12" s="98" t="str">
        <f t="shared" si="4"/>
        <v/>
      </c>
      <c r="F12" s="102">
        <f t="shared" si="15"/>
        <v>0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169"/>
      <c r="AW12" s="31"/>
      <c r="AX12" s="179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9"/>
      <c r="BZ12" s="4">
        <f t="shared" si="5"/>
        <v>0</v>
      </c>
      <c r="CA12" s="4">
        <f t="shared" si="6"/>
        <v>0</v>
      </c>
      <c r="CB12" s="33">
        <f t="shared" si="16"/>
        <v>0</v>
      </c>
      <c r="CC12" s="32">
        <f t="shared" si="7"/>
        <v>0</v>
      </c>
      <c r="CD12" s="32">
        <f t="shared" si="8"/>
        <v>0</v>
      </c>
      <c r="CE12" s="33">
        <f t="shared" si="17"/>
        <v>0</v>
      </c>
      <c r="CF12" s="32">
        <f t="shared" si="9"/>
        <v>0</v>
      </c>
      <c r="CG12" s="32">
        <f t="shared" si="10"/>
        <v>0</v>
      </c>
      <c r="CH12" s="32">
        <f t="shared" si="18"/>
        <v>0</v>
      </c>
      <c r="CI12" s="32"/>
      <c r="CJ12" s="98">
        <f t="shared" si="11"/>
        <v>9</v>
      </c>
      <c r="CK12" s="98" t="str">
        <f t="shared" si="12"/>
        <v/>
      </c>
    </row>
    <row r="13" spans="1:89">
      <c r="A13" s="101" t="s">
        <v>245</v>
      </c>
      <c r="B13" s="98">
        <f t="shared" si="13"/>
        <v>48</v>
      </c>
      <c r="C13" s="98" t="s">
        <v>50</v>
      </c>
      <c r="D13" s="98">
        <f t="shared" si="14"/>
        <v>2</v>
      </c>
      <c r="E13" s="98">
        <f t="shared" si="4"/>
        <v>2</v>
      </c>
      <c r="F13" s="102">
        <f t="shared" si="15"/>
        <v>2</v>
      </c>
      <c r="G13" s="166"/>
      <c r="H13" s="166"/>
      <c r="I13" s="166"/>
      <c r="J13" s="166"/>
      <c r="K13" s="166"/>
      <c r="L13" s="166"/>
      <c r="M13" s="166"/>
      <c r="N13" s="291">
        <v>25</v>
      </c>
      <c r="O13" s="166">
        <v>23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169"/>
      <c r="AW13" s="31"/>
      <c r="AX13" s="179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9"/>
      <c r="BZ13" s="4">
        <f t="shared" si="5"/>
        <v>48</v>
      </c>
      <c r="CA13" s="4">
        <f t="shared" si="6"/>
        <v>0</v>
      </c>
      <c r="CB13" s="33">
        <f t="shared" si="16"/>
        <v>48</v>
      </c>
      <c r="CC13" s="32">
        <f t="shared" si="7"/>
        <v>2</v>
      </c>
      <c r="CD13" s="32">
        <f t="shared" si="8"/>
        <v>0</v>
      </c>
      <c r="CE13" s="33">
        <f t="shared" si="17"/>
        <v>2</v>
      </c>
      <c r="CF13" s="32">
        <f t="shared" si="9"/>
        <v>48</v>
      </c>
      <c r="CG13" s="32">
        <f t="shared" si="10"/>
        <v>0</v>
      </c>
      <c r="CH13" s="32">
        <f t="shared" si="18"/>
        <v>48</v>
      </c>
      <c r="CI13" s="32"/>
      <c r="CJ13" s="98">
        <f t="shared" si="11"/>
        <v>2</v>
      </c>
      <c r="CK13" s="98">
        <f t="shared" si="12"/>
        <v>2</v>
      </c>
    </row>
    <row r="14" spans="1:89">
      <c r="A14" s="101" t="s">
        <v>234</v>
      </c>
      <c r="B14" s="98">
        <f t="shared" si="13"/>
        <v>0</v>
      </c>
      <c r="C14" s="98" t="s">
        <v>50</v>
      </c>
      <c r="D14" s="98">
        <f t="shared" si="14"/>
        <v>0</v>
      </c>
      <c r="E14" s="98" t="str">
        <f t="shared" si="4"/>
        <v/>
      </c>
      <c r="F14" s="102">
        <f t="shared" si="15"/>
        <v>0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169"/>
      <c r="AW14" s="31"/>
      <c r="AX14" s="179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9"/>
      <c r="BZ14" s="4">
        <f t="shared" si="5"/>
        <v>0</v>
      </c>
      <c r="CA14" s="4">
        <f t="shared" si="6"/>
        <v>0</v>
      </c>
      <c r="CB14" s="33">
        <f t="shared" si="16"/>
        <v>0</v>
      </c>
      <c r="CC14" s="32">
        <f t="shared" si="7"/>
        <v>0</v>
      </c>
      <c r="CD14" s="32">
        <f t="shared" si="8"/>
        <v>0</v>
      </c>
      <c r="CE14" s="33">
        <f t="shared" si="17"/>
        <v>0</v>
      </c>
      <c r="CF14" s="32">
        <f t="shared" si="9"/>
        <v>0</v>
      </c>
      <c r="CG14" s="32">
        <f t="shared" si="10"/>
        <v>0</v>
      </c>
      <c r="CH14" s="32">
        <f t="shared" si="18"/>
        <v>0</v>
      </c>
      <c r="CI14" s="32"/>
      <c r="CJ14" s="98">
        <f t="shared" si="11"/>
        <v>9</v>
      </c>
      <c r="CK14" s="98" t="str">
        <f t="shared" si="12"/>
        <v/>
      </c>
    </row>
    <row r="15" spans="1:89">
      <c r="A15" s="101" t="s">
        <v>55</v>
      </c>
      <c r="B15" s="98">
        <f t="shared" si="13"/>
        <v>0</v>
      </c>
      <c r="C15" s="98" t="s">
        <v>50</v>
      </c>
      <c r="D15" s="98">
        <f t="shared" si="14"/>
        <v>0</v>
      </c>
      <c r="E15" s="98" t="str">
        <f t="shared" si="4"/>
        <v/>
      </c>
      <c r="F15" s="102">
        <f t="shared" si="15"/>
        <v>0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169"/>
      <c r="AW15" s="31"/>
      <c r="AX15" s="179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9"/>
      <c r="BZ15" s="4">
        <f t="shared" si="5"/>
        <v>0</v>
      </c>
      <c r="CA15" s="4">
        <f t="shared" si="6"/>
        <v>0</v>
      </c>
      <c r="CB15" s="33">
        <f t="shared" si="16"/>
        <v>0</v>
      </c>
      <c r="CC15" s="32">
        <f t="shared" si="7"/>
        <v>0</v>
      </c>
      <c r="CD15" s="32">
        <f t="shared" si="8"/>
        <v>0</v>
      </c>
      <c r="CE15" s="33">
        <f t="shared" si="17"/>
        <v>0</v>
      </c>
      <c r="CF15" s="32">
        <f t="shared" si="9"/>
        <v>0</v>
      </c>
      <c r="CG15" s="32">
        <f t="shared" si="10"/>
        <v>0</v>
      </c>
      <c r="CH15" s="32">
        <f t="shared" si="18"/>
        <v>0</v>
      </c>
      <c r="CI15" s="32"/>
      <c r="CJ15" s="98">
        <f t="shared" si="11"/>
        <v>9</v>
      </c>
      <c r="CK15" s="98" t="str">
        <f t="shared" si="12"/>
        <v/>
      </c>
    </row>
    <row r="16" spans="1:89">
      <c r="A16" s="101" t="s">
        <v>251</v>
      </c>
      <c r="B16" s="98">
        <f t="shared" si="13"/>
        <v>25</v>
      </c>
      <c r="C16" s="98" t="s">
        <v>50</v>
      </c>
      <c r="D16" s="98">
        <f t="shared" si="14"/>
        <v>1</v>
      </c>
      <c r="E16" s="98" t="str">
        <f t="shared" si="4"/>
        <v/>
      </c>
      <c r="F16" s="102">
        <f t="shared" si="15"/>
        <v>1</v>
      </c>
      <c r="G16" s="166"/>
      <c r="H16" s="166"/>
      <c r="I16" s="166"/>
      <c r="J16" s="166"/>
      <c r="K16" s="166"/>
      <c r="L16" s="291">
        <v>25</v>
      </c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169"/>
      <c r="AW16" s="31"/>
      <c r="AX16" s="179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9"/>
      <c r="BZ16" s="4">
        <f t="shared" si="5"/>
        <v>25</v>
      </c>
      <c r="CA16" s="4">
        <f t="shared" si="6"/>
        <v>0</v>
      </c>
      <c r="CB16" s="33">
        <f t="shared" si="16"/>
        <v>25</v>
      </c>
      <c r="CC16" s="32">
        <f t="shared" si="7"/>
        <v>1</v>
      </c>
      <c r="CD16" s="32">
        <f t="shared" si="8"/>
        <v>0</v>
      </c>
      <c r="CE16" s="33">
        <f t="shared" si="17"/>
        <v>1</v>
      </c>
      <c r="CF16" s="32">
        <f t="shared" si="9"/>
        <v>25</v>
      </c>
      <c r="CG16" s="32">
        <f t="shared" si="10"/>
        <v>0</v>
      </c>
      <c r="CH16" s="32">
        <f t="shared" si="18"/>
        <v>25</v>
      </c>
      <c r="CI16" s="32"/>
      <c r="CJ16" s="98">
        <f t="shared" si="11"/>
        <v>4</v>
      </c>
      <c r="CK16" s="98">
        <f t="shared" si="12"/>
        <v>4</v>
      </c>
    </row>
    <row r="17" spans="1:89">
      <c r="A17" s="101" t="s">
        <v>57</v>
      </c>
      <c r="B17" s="98">
        <f t="shared" si="13"/>
        <v>41</v>
      </c>
      <c r="C17" s="98" t="s">
        <v>50</v>
      </c>
      <c r="D17" s="98">
        <f>IF(CC17&gt;4,"4",CC17)+IF(CD17&gt;4,"4",CD17)</f>
        <v>2</v>
      </c>
      <c r="E17" s="98">
        <f t="shared" si="4"/>
        <v>3</v>
      </c>
      <c r="F17" s="102">
        <f>CE17</f>
        <v>2</v>
      </c>
      <c r="G17" s="166"/>
      <c r="H17" s="166"/>
      <c r="I17" s="166"/>
      <c r="J17" s="166"/>
      <c r="K17" s="166"/>
      <c r="L17" s="166"/>
      <c r="M17" s="166"/>
      <c r="N17" s="166"/>
      <c r="O17" s="166">
        <v>19</v>
      </c>
      <c r="P17" s="166"/>
      <c r="Q17" s="166"/>
      <c r="R17" s="166"/>
      <c r="S17" s="166"/>
      <c r="T17" s="166"/>
      <c r="U17" s="166"/>
      <c r="V17" s="166"/>
      <c r="W17" s="166"/>
      <c r="X17" s="166">
        <v>22</v>
      </c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169"/>
      <c r="AW17" s="31"/>
      <c r="AX17" s="179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9"/>
      <c r="BZ17" s="4">
        <f t="shared" si="5"/>
        <v>41</v>
      </c>
      <c r="CA17" s="4">
        <f t="shared" si="6"/>
        <v>0</v>
      </c>
      <c r="CB17" s="33">
        <f t="shared" si="16"/>
        <v>41</v>
      </c>
      <c r="CC17" s="32">
        <f t="shared" si="7"/>
        <v>2</v>
      </c>
      <c r="CD17" s="32">
        <f t="shared" si="8"/>
        <v>0</v>
      </c>
      <c r="CE17" s="33">
        <f t="shared" si="17"/>
        <v>2</v>
      </c>
      <c r="CF17" s="32">
        <f t="shared" si="9"/>
        <v>41</v>
      </c>
      <c r="CG17" s="32">
        <f t="shared" si="10"/>
        <v>0</v>
      </c>
      <c r="CH17" s="32">
        <f t="shared" si="18"/>
        <v>41</v>
      </c>
      <c r="CI17" s="32"/>
      <c r="CJ17" s="98">
        <f t="shared" si="11"/>
        <v>3</v>
      </c>
      <c r="CK17" s="98">
        <f t="shared" si="12"/>
        <v>3</v>
      </c>
    </row>
    <row r="18" spans="1:89">
      <c r="A18" s="101" t="s">
        <v>257</v>
      </c>
      <c r="B18" s="98">
        <f t="shared" si="13"/>
        <v>23</v>
      </c>
      <c r="C18" s="98" t="s">
        <v>50</v>
      </c>
      <c r="D18" s="98">
        <f t="shared" si="14"/>
        <v>1</v>
      </c>
      <c r="E18" s="98" t="str">
        <f t="shared" si="4"/>
        <v/>
      </c>
      <c r="F18" s="102">
        <f t="shared" si="15"/>
        <v>1</v>
      </c>
      <c r="G18" s="166"/>
      <c r="H18" s="166"/>
      <c r="I18" s="166"/>
      <c r="J18" s="166"/>
      <c r="K18" s="166"/>
      <c r="L18" s="166"/>
      <c r="M18" s="166"/>
      <c r="N18" s="166">
        <v>23</v>
      </c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169"/>
      <c r="AW18" s="31"/>
      <c r="AX18" s="179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9"/>
      <c r="BZ18" s="4">
        <f t="shared" si="5"/>
        <v>23</v>
      </c>
      <c r="CA18" s="4">
        <f t="shared" si="6"/>
        <v>0</v>
      </c>
      <c r="CB18" s="33">
        <f t="shared" si="16"/>
        <v>23</v>
      </c>
      <c r="CC18" s="32">
        <f t="shared" si="7"/>
        <v>1</v>
      </c>
      <c r="CD18" s="32">
        <f t="shared" si="8"/>
        <v>0</v>
      </c>
      <c r="CE18" s="33">
        <f t="shared" si="17"/>
        <v>1</v>
      </c>
      <c r="CF18" s="32">
        <f t="shared" si="9"/>
        <v>23</v>
      </c>
      <c r="CG18" s="32">
        <f t="shared" si="10"/>
        <v>0</v>
      </c>
      <c r="CH18" s="32">
        <f t="shared" si="18"/>
        <v>23</v>
      </c>
      <c r="CI18" s="32"/>
      <c r="CJ18" s="98">
        <f t="shared" si="11"/>
        <v>5</v>
      </c>
      <c r="CK18" s="98">
        <f t="shared" si="12"/>
        <v>5</v>
      </c>
    </row>
    <row r="19" spans="1:89">
      <c r="A19" s="101" t="s">
        <v>192</v>
      </c>
      <c r="B19" s="98">
        <f t="shared" si="13"/>
        <v>21</v>
      </c>
      <c r="C19" s="98" t="s">
        <v>50</v>
      </c>
      <c r="D19" s="98">
        <f>IF(CC19&gt;4,"4",CC19)+IF(CD19&gt;4,"4",CD19)</f>
        <v>1</v>
      </c>
      <c r="E19" s="98" t="str">
        <f t="shared" si="4"/>
        <v/>
      </c>
      <c r="F19" s="102">
        <f>CE19</f>
        <v>1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>
        <v>21</v>
      </c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169"/>
      <c r="AW19" s="31"/>
      <c r="AX19" s="179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9"/>
      <c r="BZ19" s="4">
        <f t="shared" si="5"/>
        <v>21</v>
      </c>
      <c r="CA19" s="4">
        <f t="shared" si="6"/>
        <v>0</v>
      </c>
      <c r="CB19" s="33">
        <f>BZ19+CA19</f>
        <v>21</v>
      </c>
      <c r="CC19" s="32">
        <f t="shared" si="7"/>
        <v>1</v>
      </c>
      <c r="CD19" s="32">
        <f t="shared" si="8"/>
        <v>0</v>
      </c>
      <c r="CE19" s="33">
        <f>CC19+CD19</f>
        <v>1</v>
      </c>
      <c r="CF19" s="32">
        <f t="shared" si="9"/>
        <v>21</v>
      </c>
      <c r="CG19" s="32">
        <f t="shared" si="10"/>
        <v>0</v>
      </c>
      <c r="CH19" s="32">
        <f t="shared" si="18"/>
        <v>21</v>
      </c>
      <c r="CI19" s="32"/>
      <c r="CJ19" s="98">
        <f t="shared" si="11"/>
        <v>7</v>
      </c>
      <c r="CK19" s="98">
        <f t="shared" si="12"/>
        <v>7</v>
      </c>
    </row>
    <row r="20" spans="1:89">
      <c r="A20" s="101" t="s">
        <v>59</v>
      </c>
      <c r="B20" s="98">
        <f t="shared" si="13"/>
        <v>50</v>
      </c>
      <c r="C20" s="98" t="s">
        <v>50</v>
      </c>
      <c r="D20" s="98">
        <f t="shared" si="14"/>
        <v>2</v>
      </c>
      <c r="E20" s="98">
        <f t="shared" si="4"/>
        <v>1</v>
      </c>
      <c r="F20" s="102">
        <f t="shared" si="15"/>
        <v>2</v>
      </c>
      <c r="G20" s="166"/>
      <c r="H20" s="291">
        <v>25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>
        <v>25</v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169"/>
      <c r="AW20" s="31"/>
      <c r="AX20" s="179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9"/>
      <c r="BZ20" s="4">
        <f t="shared" si="5"/>
        <v>50</v>
      </c>
      <c r="CA20" s="4">
        <f t="shared" si="6"/>
        <v>0</v>
      </c>
      <c r="CB20" s="33">
        <f t="shared" si="16"/>
        <v>50</v>
      </c>
      <c r="CC20" s="32">
        <f t="shared" si="7"/>
        <v>2</v>
      </c>
      <c r="CD20" s="32">
        <f t="shared" si="8"/>
        <v>0</v>
      </c>
      <c r="CE20" s="33">
        <f t="shared" si="17"/>
        <v>2</v>
      </c>
      <c r="CF20" s="32">
        <f t="shared" si="9"/>
        <v>50</v>
      </c>
      <c r="CG20" s="32">
        <f t="shared" si="10"/>
        <v>0</v>
      </c>
      <c r="CH20" s="32">
        <f t="shared" si="18"/>
        <v>50</v>
      </c>
      <c r="CI20" s="32"/>
      <c r="CJ20" s="98">
        <f t="shared" si="11"/>
        <v>1</v>
      </c>
      <c r="CK20" s="98">
        <f t="shared" si="12"/>
        <v>1</v>
      </c>
    </row>
    <row r="21" spans="1:89">
      <c r="A21" s="101" t="s">
        <v>286</v>
      </c>
      <c r="B21" s="98">
        <f t="shared" si="13"/>
        <v>23</v>
      </c>
      <c r="C21" s="98" t="s">
        <v>50</v>
      </c>
      <c r="D21" s="98">
        <f t="shared" si="14"/>
        <v>1</v>
      </c>
      <c r="E21" s="98" t="str">
        <f t="shared" si="4"/>
        <v/>
      </c>
      <c r="F21" s="102">
        <f t="shared" si="15"/>
        <v>1</v>
      </c>
      <c r="G21" s="166"/>
      <c r="H21" s="166">
        <v>23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169"/>
      <c r="AW21" s="31"/>
      <c r="AX21" s="179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9"/>
      <c r="BZ21" s="4">
        <f t="shared" si="5"/>
        <v>23</v>
      </c>
      <c r="CA21" s="4">
        <f t="shared" si="6"/>
        <v>0</v>
      </c>
      <c r="CB21" s="33">
        <f t="shared" si="16"/>
        <v>23</v>
      </c>
      <c r="CC21" s="32">
        <f t="shared" si="7"/>
        <v>1</v>
      </c>
      <c r="CD21" s="32">
        <f t="shared" si="8"/>
        <v>0</v>
      </c>
      <c r="CE21" s="33">
        <f t="shared" si="17"/>
        <v>1</v>
      </c>
      <c r="CF21" s="32">
        <f t="shared" si="9"/>
        <v>23</v>
      </c>
      <c r="CG21" s="32">
        <f t="shared" si="10"/>
        <v>0</v>
      </c>
      <c r="CH21" s="32">
        <f t="shared" si="18"/>
        <v>23</v>
      </c>
      <c r="CI21" s="32"/>
      <c r="CJ21" s="98">
        <f t="shared" si="11"/>
        <v>5</v>
      </c>
      <c r="CK21" s="98">
        <f t="shared" si="12"/>
        <v>5</v>
      </c>
    </row>
    <row r="22" spans="1:89">
      <c r="A22" s="101" t="s">
        <v>218</v>
      </c>
      <c r="B22" s="98">
        <f>CH22</f>
        <v>0</v>
      </c>
      <c r="C22" s="98" t="s">
        <v>50</v>
      </c>
      <c r="D22" s="98">
        <f>IF(CC22&gt;4,"4",CC22)+IF(CD22&gt;4,"4",CD22)</f>
        <v>0</v>
      </c>
      <c r="E22" s="98" t="str">
        <f t="shared" si="4"/>
        <v/>
      </c>
      <c r="F22" s="102">
        <f>CE22</f>
        <v>0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169"/>
      <c r="AW22" s="31"/>
      <c r="AX22" s="179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9"/>
      <c r="BZ22" s="4">
        <f t="shared" si="5"/>
        <v>0</v>
      </c>
      <c r="CA22" s="4">
        <f t="shared" si="6"/>
        <v>0</v>
      </c>
      <c r="CB22" s="33">
        <f>BZ22+CA22</f>
        <v>0</v>
      </c>
      <c r="CC22" s="32">
        <f t="shared" si="7"/>
        <v>0</v>
      </c>
      <c r="CD22" s="32">
        <f t="shared" si="8"/>
        <v>0</v>
      </c>
      <c r="CE22" s="33">
        <f>CC22+CD22</f>
        <v>0</v>
      </c>
      <c r="CF22" s="32">
        <f t="shared" si="9"/>
        <v>0</v>
      </c>
      <c r="CG22" s="32">
        <f t="shared" si="10"/>
        <v>0</v>
      </c>
      <c r="CH22" s="32">
        <f>CG22+CF22</f>
        <v>0</v>
      </c>
      <c r="CI22" s="32"/>
      <c r="CJ22" s="98">
        <f t="shared" si="11"/>
        <v>9</v>
      </c>
      <c r="CK22" s="98" t="str">
        <f t="shared" si="12"/>
        <v/>
      </c>
    </row>
    <row r="23" spans="1:89" ht="15" thickBot="1">
      <c r="A23" s="205" t="s">
        <v>242</v>
      </c>
      <c r="B23" s="103">
        <f>CH23</f>
        <v>0</v>
      </c>
      <c r="C23" s="103" t="s">
        <v>50</v>
      </c>
      <c r="D23" s="103">
        <f>IF(CC23&gt;4,"4",CC23)+IF(CD23&gt;4,"4",CD23)</f>
        <v>0</v>
      </c>
      <c r="E23" s="103" t="str">
        <f t="shared" si="4"/>
        <v/>
      </c>
      <c r="F23" s="104">
        <f>CE23</f>
        <v>0</v>
      </c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171"/>
      <c r="AW23" s="31"/>
      <c r="AX23" s="18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1"/>
      <c r="BZ23" s="4">
        <f t="shared" si="5"/>
        <v>0</v>
      </c>
      <c r="CA23" s="4">
        <f t="shared" si="6"/>
        <v>0</v>
      </c>
      <c r="CB23" s="33">
        <f>BZ23+CA23</f>
        <v>0</v>
      </c>
      <c r="CC23" s="32">
        <f t="shared" si="7"/>
        <v>0</v>
      </c>
      <c r="CD23" s="32">
        <f t="shared" si="8"/>
        <v>0</v>
      </c>
      <c r="CE23" s="33">
        <f>CC23+CD23</f>
        <v>0</v>
      </c>
      <c r="CF23" s="32">
        <f t="shared" si="9"/>
        <v>0</v>
      </c>
      <c r="CG23" s="32">
        <f t="shared" si="10"/>
        <v>0</v>
      </c>
      <c r="CH23" s="32">
        <f>CG23+CF23</f>
        <v>0</v>
      </c>
      <c r="CI23" s="32"/>
      <c r="CJ23" s="103">
        <f t="shared" si="11"/>
        <v>9</v>
      </c>
      <c r="CK23" s="103" t="str">
        <f t="shared" si="12"/>
        <v/>
      </c>
    </row>
    <row r="24" spans="1:89" ht="15" thickBot="1">
      <c r="A24" s="34"/>
      <c r="B24" s="34"/>
      <c r="C24" s="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185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1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249"/>
      <c r="BX24" s="34"/>
      <c r="BY24" s="34"/>
      <c r="CB24" s="33"/>
      <c r="CC24" s="32"/>
      <c r="CD24" s="32"/>
      <c r="CE24" s="33"/>
      <c r="CF24" s="32"/>
      <c r="CG24" s="32"/>
      <c r="CH24" s="32"/>
      <c r="CI24" s="32"/>
      <c r="CJ24" s="34"/>
      <c r="CK24" s="34"/>
    </row>
    <row r="25" spans="1:89">
      <c r="A25" s="207" t="s">
        <v>263</v>
      </c>
      <c r="B25" s="106">
        <f>CH25</f>
        <v>24</v>
      </c>
      <c r="C25" s="106" t="s">
        <v>62</v>
      </c>
      <c r="D25" s="106">
        <f t="shared" si="14"/>
        <v>1</v>
      </c>
      <c r="E25" s="106">
        <f t="shared" ref="E25:E41" si="19">IF(CK25&gt;3,"",CK25)</f>
        <v>3</v>
      </c>
      <c r="F25" s="107">
        <f t="shared" si="15"/>
        <v>1</v>
      </c>
      <c r="G25" s="173">
        <v>24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175"/>
      <c r="AW25" s="31"/>
      <c r="AX25" s="181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248"/>
      <c r="BX25" s="173"/>
      <c r="BY25" s="174"/>
      <c r="BZ25" s="4">
        <f t="shared" ref="BZ25:BZ41" si="20">SUM(G25:AV25)</f>
        <v>24</v>
      </c>
      <c r="CA25" s="4">
        <f t="shared" ref="CA25:CA41" si="21">SUM(AX25:BY25)</f>
        <v>0</v>
      </c>
      <c r="CB25" s="33">
        <f t="shared" si="16"/>
        <v>24</v>
      </c>
      <c r="CC25" s="32">
        <f t="shared" ref="CC25:CC41" si="22">COUNT(G25:AV25)</f>
        <v>1</v>
      </c>
      <c r="CD25" s="32">
        <f t="shared" ref="CD25:CD41" si="23">COUNT(AX25:BY25)</f>
        <v>0</v>
      </c>
      <c r="CE25" s="33">
        <f t="shared" si="17"/>
        <v>1</v>
      </c>
      <c r="CF25" s="32">
        <f t="shared" ref="CF25:CF41" si="24">IF(CC25&gt;3,SUM(LARGE($G25:$AV25,1)+LARGE($G25:$AV25,2)+LARGE($G25:$AV25,3)+LARGE($G25:$AV25,4)),SUM(G25:AV25))</f>
        <v>24</v>
      </c>
      <c r="CG25" s="32">
        <f t="shared" ref="CG25:CG41" si="25">IF(CD25&gt;3,SUM(LARGE($AX25:$BY25,1)+LARGE($AX25:$BY25,2)+LARGE($AX25:$BY25,3)+LARGE($AX25:$BY25,4)),SUM(AX25:BY25))</f>
        <v>0</v>
      </c>
      <c r="CH25" s="32">
        <f t="shared" si="18"/>
        <v>24</v>
      </c>
      <c r="CI25" s="32"/>
      <c r="CJ25" s="106">
        <f t="shared" ref="CJ25:CJ41" si="26">RANK(B25,$B$25:$B$41)</f>
        <v>3</v>
      </c>
      <c r="CK25" s="106">
        <f t="shared" ref="CK25:CK41" si="27">IF($B25=0,"",$CJ25)</f>
        <v>3</v>
      </c>
    </row>
    <row r="26" spans="1:89">
      <c r="A26" s="206" t="s">
        <v>63</v>
      </c>
      <c r="B26" s="105">
        <f t="shared" ref="B26:B39" si="28">CH26</f>
        <v>0</v>
      </c>
      <c r="C26" s="105" t="s">
        <v>62</v>
      </c>
      <c r="D26" s="105">
        <f>IF(CC26&gt;4,"4",CC26)+IF(CD26&gt;4,"4",CD26)</f>
        <v>0</v>
      </c>
      <c r="E26" s="105" t="str">
        <f t="shared" si="19"/>
        <v/>
      </c>
      <c r="F26" s="108">
        <f>CE26</f>
        <v>0</v>
      </c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86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175"/>
      <c r="AW26" s="31"/>
      <c r="AX26" s="18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5"/>
      <c r="BZ26" s="4">
        <f t="shared" si="20"/>
        <v>0</v>
      </c>
      <c r="CA26" s="4">
        <f t="shared" si="21"/>
        <v>0</v>
      </c>
      <c r="CB26" s="33">
        <f t="shared" si="16"/>
        <v>0</v>
      </c>
      <c r="CC26" s="32">
        <f t="shared" si="22"/>
        <v>0</v>
      </c>
      <c r="CD26" s="32">
        <f t="shared" si="23"/>
        <v>0</v>
      </c>
      <c r="CE26" s="33">
        <f t="shared" si="17"/>
        <v>0</v>
      </c>
      <c r="CF26" s="32">
        <f t="shared" si="24"/>
        <v>0</v>
      </c>
      <c r="CG26" s="32">
        <f t="shared" si="25"/>
        <v>0</v>
      </c>
      <c r="CH26" s="32">
        <f t="shared" si="18"/>
        <v>0</v>
      </c>
      <c r="CI26" s="32"/>
      <c r="CJ26" s="105">
        <f t="shared" si="26"/>
        <v>9</v>
      </c>
      <c r="CK26" s="105" t="str">
        <f t="shared" si="27"/>
        <v/>
      </c>
    </row>
    <row r="27" spans="1:89">
      <c r="A27" s="206" t="s">
        <v>64</v>
      </c>
      <c r="B27" s="105">
        <f t="shared" si="28"/>
        <v>73</v>
      </c>
      <c r="C27" s="105" t="s">
        <v>62</v>
      </c>
      <c r="D27" s="105">
        <f>IF(CC27&gt;4,"4",CC27)+IF(CD27&gt;4,"4",CD27)</f>
        <v>3</v>
      </c>
      <c r="E27" s="105">
        <f t="shared" si="19"/>
        <v>1</v>
      </c>
      <c r="F27" s="108">
        <f>CE27</f>
        <v>3</v>
      </c>
      <c r="G27" s="290">
        <v>25</v>
      </c>
      <c r="H27" s="172"/>
      <c r="I27" s="172"/>
      <c r="J27" s="172"/>
      <c r="K27" s="172"/>
      <c r="L27" s="172"/>
      <c r="M27" s="172"/>
      <c r="N27" s="172"/>
      <c r="O27" s="172">
        <v>24</v>
      </c>
      <c r="P27" s="172"/>
      <c r="Q27" s="186"/>
      <c r="R27" s="172"/>
      <c r="S27" s="172"/>
      <c r="T27" s="172"/>
      <c r="U27" s="172"/>
      <c r="V27" s="172"/>
      <c r="W27" s="172"/>
      <c r="X27" s="172">
        <v>24</v>
      </c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175"/>
      <c r="AW27" s="31"/>
      <c r="AX27" s="18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5"/>
      <c r="BZ27" s="4">
        <f t="shared" si="20"/>
        <v>73</v>
      </c>
      <c r="CA27" s="4">
        <f t="shared" si="21"/>
        <v>0</v>
      </c>
      <c r="CB27" s="33">
        <f t="shared" si="16"/>
        <v>73</v>
      </c>
      <c r="CC27" s="32">
        <f t="shared" si="22"/>
        <v>3</v>
      </c>
      <c r="CD27" s="32">
        <f t="shared" si="23"/>
        <v>0</v>
      </c>
      <c r="CE27" s="33">
        <f t="shared" si="17"/>
        <v>3</v>
      </c>
      <c r="CF27" s="32">
        <f t="shared" si="24"/>
        <v>73</v>
      </c>
      <c r="CG27" s="32">
        <f t="shared" si="25"/>
        <v>0</v>
      </c>
      <c r="CH27" s="32">
        <f t="shared" si="18"/>
        <v>73</v>
      </c>
      <c r="CI27" s="32"/>
      <c r="CJ27" s="105">
        <f t="shared" si="26"/>
        <v>1</v>
      </c>
      <c r="CK27" s="105">
        <f t="shared" si="27"/>
        <v>1</v>
      </c>
    </row>
    <row r="28" spans="1:89">
      <c r="A28" s="206" t="s">
        <v>65</v>
      </c>
      <c r="B28" s="105">
        <f t="shared" si="28"/>
        <v>18</v>
      </c>
      <c r="C28" s="105" t="s">
        <v>62</v>
      </c>
      <c r="D28" s="105">
        <f t="shared" si="14"/>
        <v>1</v>
      </c>
      <c r="E28" s="105" t="str">
        <f t="shared" si="19"/>
        <v/>
      </c>
      <c r="F28" s="108">
        <f t="shared" si="15"/>
        <v>1</v>
      </c>
      <c r="G28" s="172"/>
      <c r="H28" s="172"/>
      <c r="I28" s="172"/>
      <c r="J28" s="172"/>
      <c r="K28" s="172"/>
      <c r="L28" s="172"/>
      <c r="M28" s="172"/>
      <c r="N28" s="172"/>
      <c r="O28" s="172">
        <v>18</v>
      </c>
      <c r="P28" s="172"/>
      <c r="Q28" s="186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175"/>
      <c r="AW28" s="31"/>
      <c r="AX28" s="18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5"/>
      <c r="BZ28" s="4">
        <f t="shared" si="20"/>
        <v>18</v>
      </c>
      <c r="CA28" s="4">
        <f t="shared" si="21"/>
        <v>0</v>
      </c>
      <c r="CB28" s="33">
        <f t="shared" si="16"/>
        <v>18</v>
      </c>
      <c r="CC28" s="32">
        <f t="shared" si="22"/>
        <v>1</v>
      </c>
      <c r="CD28" s="32">
        <f t="shared" si="23"/>
        <v>0</v>
      </c>
      <c r="CE28" s="33">
        <f t="shared" si="17"/>
        <v>1</v>
      </c>
      <c r="CF28" s="32">
        <f t="shared" si="24"/>
        <v>18</v>
      </c>
      <c r="CG28" s="32">
        <f t="shared" si="25"/>
        <v>0</v>
      </c>
      <c r="CH28" s="32">
        <f t="shared" si="18"/>
        <v>18</v>
      </c>
      <c r="CI28" s="32"/>
      <c r="CJ28" s="105">
        <f t="shared" si="26"/>
        <v>8</v>
      </c>
      <c r="CK28" s="105">
        <f t="shared" si="27"/>
        <v>8</v>
      </c>
    </row>
    <row r="29" spans="1:89">
      <c r="A29" s="206" t="s">
        <v>66</v>
      </c>
      <c r="B29" s="105">
        <f t="shared" si="28"/>
        <v>0</v>
      </c>
      <c r="C29" s="105" t="s">
        <v>62</v>
      </c>
      <c r="D29" s="105">
        <f t="shared" si="14"/>
        <v>0</v>
      </c>
      <c r="E29" s="105" t="str">
        <f t="shared" si="19"/>
        <v/>
      </c>
      <c r="F29" s="108">
        <f t="shared" si="15"/>
        <v>0</v>
      </c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86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175"/>
      <c r="AW29" s="31"/>
      <c r="AX29" s="18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5"/>
      <c r="BZ29" s="4">
        <f t="shared" si="20"/>
        <v>0</v>
      </c>
      <c r="CA29" s="4">
        <f t="shared" si="21"/>
        <v>0</v>
      </c>
      <c r="CB29" s="33">
        <f t="shared" si="16"/>
        <v>0</v>
      </c>
      <c r="CC29" s="32">
        <f t="shared" si="22"/>
        <v>0</v>
      </c>
      <c r="CD29" s="32">
        <f t="shared" si="23"/>
        <v>0</v>
      </c>
      <c r="CE29" s="33">
        <f t="shared" si="17"/>
        <v>0</v>
      </c>
      <c r="CF29" s="32">
        <f t="shared" si="24"/>
        <v>0</v>
      </c>
      <c r="CG29" s="32">
        <f t="shared" si="25"/>
        <v>0</v>
      </c>
      <c r="CH29" s="32">
        <f t="shared" si="18"/>
        <v>0</v>
      </c>
      <c r="CI29" s="32"/>
      <c r="CJ29" s="105">
        <f t="shared" si="26"/>
        <v>9</v>
      </c>
      <c r="CK29" s="105" t="str">
        <f t="shared" si="27"/>
        <v/>
      </c>
    </row>
    <row r="30" spans="1:89">
      <c r="A30" s="206" t="s">
        <v>67</v>
      </c>
      <c r="B30" s="105">
        <f t="shared" si="28"/>
        <v>22</v>
      </c>
      <c r="C30" s="105" t="s">
        <v>62</v>
      </c>
      <c r="D30" s="105">
        <f t="shared" si="14"/>
        <v>1</v>
      </c>
      <c r="E30" s="105" t="str">
        <f t="shared" si="19"/>
        <v/>
      </c>
      <c r="F30" s="108">
        <f t="shared" si="15"/>
        <v>1</v>
      </c>
      <c r="G30" s="172"/>
      <c r="H30" s="172"/>
      <c r="I30" s="172"/>
      <c r="J30" s="172"/>
      <c r="K30" s="172"/>
      <c r="L30" s="172"/>
      <c r="M30" s="172"/>
      <c r="N30" s="172"/>
      <c r="O30" s="172">
        <v>22</v>
      </c>
      <c r="P30" s="172"/>
      <c r="Q30" s="186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175"/>
      <c r="AW30" s="31"/>
      <c r="AX30" s="18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5"/>
      <c r="BZ30" s="4">
        <f t="shared" si="20"/>
        <v>22</v>
      </c>
      <c r="CA30" s="4">
        <f t="shared" si="21"/>
        <v>0</v>
      </c>
      <c r="CB30" s="33">
        <f t="shared" si="16"/>
        <v>22</v>
      </c>
      <c r="CC30" s="32">
        <f t="shared" si="22"/>
        <v>1</v>
      </c>
      <c r="CD30" s="32">
        <f t="shared" si="23"/>
        <v>0</v>
      </c>
      <c r="CE30" s="33">
        <f t="shared" si="17"/>
        <v>1</v>
      </c>
      <c r="CF30" s="32">
        <f t="shared" si="24"/>
        <v>22</v>
      </c>
      <c r="CG30" s="32">
        <f t="shared" si="25"/>
        <v>0</v>
      </c>
      <c r="CH30" s="32">
        <f t="shared" si="18"/>
        <v>22</v>
      </c>
      <c r="CI30" s="32"/>
      <c r="CJ30" s="105">
        <f t="shared" si="26"/>
        <v>5</v>
      </c>
      <c r="CK30" s="105">
        <f t="shared" si="27"/>
        <v>5</v>
      </c>
    </row>
    <row r="31" spans="1:89">
      <c r="A31" s="206" t="s">
        <v>68</v>
      </c>
      <c r="B31" s="105">
        <f t="shared" si="28"/>
        <v>24</v>
      </c>
      <c r="C31" s="105" t="s">
        <v>62</v>
      </c>
      <c r="D31" s="105">
        <f>IF(CC31&gt;4,"4",CC31)+IF(CD31&gt;4,"4",CD31)</f>
        <v>1</v>
      </c>
      <c r="E31" s="105">
        <f t="shared" si="19"/>
        <v>3</v>
      </c>
      <c r="F31" s="108">
        <f>CE31</f>
        <v>1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86"/>
      <c r="R31" s="172"/>
      <c r="S31" s="172"/>
      <c r="T31" s="172"/>
      <c r="U31" s="172"/>
      <c r="V31" s="172"/>
      <c r="W31" s="172">
        <v>24</v>
      </c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175"/>
      <c r="AW31" s="31"/>
      <c r="AX31" s="18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5"/>
      <c r="BZ31" s="4">
        <f t="shared" si="20"/>
        <v>24</v>
      </c>
      <c r="CA31" s="4">
        <f t="shared" si="21"/>
        <v>0</v>
      </c>
      <c r="CB31" s="33">
        <f t="shared" si="16"/>
        <v>24</v>
      </c>
      <c r="CC31" s="32">
        <f t="shared" si="22"/>
        <v>1</v>
      </c>
      <c r="CD31" s="32">
        <f t="shared" si="23"/>
        <v>0</v>
      </c>
      <c r="CE31" s="33">
        <f t="shared" si="17"/>
        <v>1</v>
      </c>
      <c r="CF31" s="32">
        <f t="shared" si="24"/>
        <v>24</v>
      </c>
      <c r="CG31" s="32">
        <f t="shared" si="25"/>
        <v>0</v>
      </c>
      <c r="CH31" s="32">
        <f t="shared" si="18"/>
        <v>24</v>
      </c>
      <c r="CI31" s="32"/>
      <c r="CJ31" s="105">
        <f t="shared" si="26"/>
        <v>3</v>
      </c>
      <c r="CK31" s="105">
        <f t="shared" si="27"/>
        <v>3</v>
      </c>
    </row>
    <row r="32" spans="1:89">
      <c r="A32" s="206" t="s">
        <v>171</v>
      </c>
      <c r="B32" s="105">
        <f t="shared" si="28"/>
        <v>37</v>
      </c>
      <c r="C32" s="105" t="s">
        <v>62</v>
      </c>
      <c r="D32" s="105">
        <f>IF(CC32&gt;4,"4",CC32)+IF(CD32&gt;4,"4",CD32)</f>
        <v>2</v>
      </c>
      <c r="E32" s="105">
        <f t="shared" si="19"/>
        <v>2</v>
      </c>
      <c r="F32" s="108">
        <f>CE32</f>
        <v>2</v>
      </c>
      <c r="G32" s="172"/>
      <c r="H32" s="172">
        <v>22</v>
      </c>
      <c r="I32" s="172"/>
      <c r="J32" s="172"/>
      <c r="K32" s="172"/>
      <c r="L32" s="172"/>
      <c r="M32" s="172"/>
      <c r="N32" s="172"/>
      <c r="O32" s="172">
        <v>15</v>
      </c>
      <c r="P32" s="172"/>
      <c r="Q32" s="186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175"/>
      <c r="AW32" s="31"/>
      <c r="AX32" s="18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5"/>
      <c r="BZ32" s="4">
        <f t="shared" si="20"/>
        <v>37</v>
      </c>
      <c r="CA32" s="4">
        <f t="shared" si="21"/>
        <v>0</v>
      </c>
      <c r="CB32" s="33">
        <f t="shared" si="16"/>
        <v>37</v>
      </c>
      <c r="CC32" s="32">
        <f t="shared" si="22"/>
        <v>2</v>
      </c>
      <c r="CD32" s="32">
        <f t="shared" si="23"/>
        <v>0</v>
      </c>
      <c r="CE32" s="33">
        <f t="shared" si="17"/>
        <v>2</v>
      </c>
      <c r="CF32" s="32">
        <f t="shared" si="24"/>
        <v>37</v>
      </c>
      <c r="CG32" s="32">
        <f t="shared" si="25"/>
        <v>0</v>
      </c>
      <c r="CH32" s="32">
        <f t="shared" si="18"/>
        <v>37</v>
      </c>
      <c r="CI32" s="32"/>
      <c r="CJ32" s="105">
        <f t="shared" si="26"/>
        <v>2</v>
      </c>
      <c r="CK32" s="105">
        <f t="shared" si="27"/>
        <v>2</v>
      </c>
    </row>
    <row r="33" spans="1:89">
      <c r="A33" s="206" t="s">
        <v>70</v>
      </c>
      <c r="B33" s="105">
        <f t="shared" si="28"/>
        <v>0</v>
      </c>
      <c r="C33" s="105" t="s">
        <v>62</v>
      </c>
      <c r="D33" s="105">
        <f t="shared" si="14"/>
        <v>0</v>
      </c>
      <c r="E33" s="105" t="str">
        <f t="shared" si="19"/>
        <v/>
      </c>
      <c r="F33" s="108">
        <f t="shared" si="15"/>
        <v>0</v>
      </c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86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175"/>
      <c r="AW33" s="31"/>
      <c r="AX33" s="18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5"/>
      <c r="BZ33" s="4">
        <f t="shared" si="20"/>
        <v>0</v>
      </c>
      <c r="CA33" s="4">
        <f t="shared" si="21"/>
        <v>0</v>
      </c>
      <c r="CB33" s="33">
        <f t="shared" si="16"/>
        <v>0</v>
      </c>
      <c r="CC33" s="32">
        <f t="shared" si="22"/>
        <v>0</v>
      </c>
      <c r="CD33" s="32">
        <f t="shared" si="23"/>
        <v>0</v>
      </c>
      <c r="CE33" s="33">
        <f t="shared" si="17"/>
        <v>0</v>
      </c>
      <c r="CF33" s="32">
        <f t="shared" si="24"/>
        <v>0</v>
      </c>
      <c r="CG33" s="32">
        <f t="shared" si="25"/>
        <v>0</v>
      </c>
      <c r="CH33" s="32">
        <f t="shared" si="18"/>
        <v>0</v>
      </c>
      <c r="CI33" s="32"/>
      <c r="CJ33" s="105">
        <f t="shared" si="26"/>
        <v>9</v>
      </c>
      <c r="CK33" s="105" t="str">
        <f t="shared" si="27"/>
        <v/>
      </c>
    </row>
    <row r="34" spans="1:89">
      <c r="A34" s="206" t="s">
        <v>71</v>
      </c>
      <c r="B34" s="105">
        <f t="shared" si="28"/>
        <v>0</v>
      </c>
      <c r="C34" s="105" t="s">
        <v>62</v>
      </c>
      <c r="D34" s="105">
        <f t="shared" si="14"/>
        <v>0</v>
      </c>
      <c r="E34" s="105" t="str">
        <f t="shared" si="19"/>
        <v/>
      </c>
      <c r="F34" s="108">
        <f t="shared" si="15"/>
        <v>0</v>
      </c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86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175"/>
      <c r="AW34" s="31"/>
      <c r="AX34" s="18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5"/>
      <c r="BZ34" s="4">
        <f t="shared" si="20"/>
        <v>0</v>
      </c>
      <c r="CA34" s="4">
        <f t="shared" si="21"/>
        <v>0</v>
      </c>
      <c r="CB34" s="33">
        <f t="shared" si="16"/>
        <v>0</v>
      </c>
      <c r="CC34" s="32">
        <f t="shared" si="22"/>
        <v>0</v>
      </c>
      <c r="CD34" s="32">
        <f t="shared" si="23"/>
        <v>0</v>
      </c>
      <c r="CE34" s="33">
        <f t="shared" si="17"/>
        <v>0</v>
      </c>
      <c r="CF34" s="32">
        <f t="shared" si="24"/>
        <v>0</v>
      </c>
      <c r="CG34" s="32">
        <f t="shared" si="25"/>
        <v>0</v>
      </c>
      <c r="CH34" s="32">
        <f t="shared" si="18"/>
        <v>0</v>
      </c>
      <c r="CI34" s="32"/>
      <c r="CJ34" s="105">
        <f t="shared" si="26"/>
        <v>9</v>
      </c>
      <c r="CK34" s="105" t="str">
        <f t="shared" si="27"/>
        <v/>
      </c>
    </row>
    <row r="35" spans="1:89">
      <c r="A35" s="206" t="s">
        <v>226</v>
      </c>
      <c r="B35" s="105">
        <f t="shared" si="28"/>
        <v>22</v>
      </c>
      <c r="C35" s="105" t="s">
        <v>62</v>
      </c>
      <c r="D35" s="105">
        <f t="shared" si="14"/>
        <v>1</v>
      </c>
      <c r="E35" s="105" t="str">
        <f t="shared" si="19"/>
        <v/>
      </c>
      <c r="F35" s="108">
        <f t="shared" si="15"/>
        <v>1</v>
      </c>
      <c r="G35" s="172">
        <v>22</v>
      </c>
      <c r="H35" s="172"/>
      <c r="I35" s="172"/>
      <c r="J35" s="172"/>
      <c r="K35" s="172"/>
      <c r="L35" s="172"/>
      <c r="M35" s="172"/>
      <c r="N35" s="172"/>
      <c r="O35" s="172"/>
      <c r="P35" s="172"/>
      <c r="Q35" s="186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175"/>
      <c r="AW35" s="31"/>
      <c r="AX35" s="18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5"/>
      <c r="BZ35" s="4">
        <f t="shared" si="20"/>
        <v>22</v>
      </c>
      <c r="CA35" s="4">
        <f t="shared" si="21"/>
        <v>0</v>
      </c>
      <c r="CB35" s="33">
        <f t="shared" si="16"/>
        <v>22</v>
      </c>
      <c r="CC35" s="32">
        <f t="shared" si="22"/>
        <v>1</v>
      </c>
      <c r="CD35" s="32">
        <f t="shared" si="23"/>
        <v>0</v>
      </c>
      <c r="CE35" s="33">
        <f t="shared" si="17"/>
        <v>1</v>
      </c>
      <c r="CF35" s="32">
        <f t="shared" si="24"/>
        <v>22</v>
      </c>
      <c r="CG35" s="32">
        <f t="shared" si="25"/>
        <v>0</v>
      </c>
      <c r="CH35" s="32">
        <f t="shared" si="18"/>
        <v>22</v>
      </c>
      <c r="CI35" s="32"/>
      <c r="CJ35" s="105">
        <f t="shared" si="26"/>
        <v>5</v>
      </c>
      <c r="CK35" s="105">
        <f t="shared" si="27"/>
        <v>5</v>
      </c>
    </row>
    <row r="36" spans="1:89">
      <c r="A36" s="206" t="s">
        <v>291</v>
      </c>
      <c r="B36" s="105">
        <f t="shared" si="28"/>
        <v>21</v>
      </c>
      <c r="C36" s="105" t="s">
        <v>62</v>
      </c>
      <c r="D36" s="105">
        <f>IF(CC36&gt;4,"4",CC36)+IF(CD36&gt;4,"4",CD36)</f>
        <v>1</v>
      </c>
      <c r="E36" s="105" t="str">
        <f t="shared" si="19"/>
        <v/>
      </c>
      <c r="F36" s="108">
        <f>CE36</f>
        <v>1</v>
      </c>
      <c r="G36" s="172"/>
      <c r="H36" s="172"/>
      <c r="I36" s="172"/>
      <c r="J36" s="172"/>
      <c r="K36" s="172"/>
      <c r="L36" s="172"/>
      <c r="M36" s="172"/>
      <c r="N36" s="172"/>
      <c r="O36" s="172">
        <v>21</v>
      </c>
      <c r="P36" s="172"/>
      <c r="Q36" s="186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175"/>
      <c r="AW36" s="31"/>
      <c r="AX36" s="18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5"/>
      <c r="BZ36" s="4">
        <f t="shared" si="20"/>
        <v>21</v>
      </c>
      <c r="CA36" s="4">
        <f t="shared" si="21"/>
        <v>0</v>
      </c>
      <c r="CB36" s="33">
        <f t="shared" si="16"/>
        <v>21</v>
      </c>
      <c r="CC36" s="32">
        <f t="shared" si="22"/>
        <v>1</v>
      </c>
      <c r="CD36" s="32">
        <f t="shared" si="23"/>
        <v>0</v>
      </c>
      <c r="CE36" s="33">
        <f t="shared" si="17"/>
        <v>1</v>
      </c>
      <c r="CF36" s="32">
        <f t="shared" si="24"/>
        <v>21</v>
      </c>
      <c r="CG36" s="32">
        <f t="shared" si="25"/>
        <v>0</v>
      </c>
      <c r="CH36" s="32">
        <f t="shared" si="18"/>
        <v>21</v>
      </c>
      <c r="CI36" s="32"/>
      <c r="CJ36" s="105">
        <f t="shared" si="26"/>
        <v>7</v>
      </c>
      <c r="CK36" s="105">
        <f t="shared" si="27"/>
        <v>7</v>
      </c>
    </row>
    <row r="37" spans="1:89">
      <c r="A37" s="206" t="s">
        <v>74</v>
      </c>
      <c r="B37" s="105">
        <f t="shared" si="28"/>
        <v>0</v>
      </c>
      <c r="C37" s="105" t="s">
        <v>62</v>
      </c>
      <c r="D37" s="105">
        <f t="shared" si="14"/>
        <v>0</v>
      </c>
      <c r="E37" s="105" t="str">
        <f t="shared" si="19"/>
        <v/>
      </c>
      <c r="F37" s="108">
        <f t="shared" si="15"/>
        <v>0</v>
      </c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86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175"/>
      <c r="AW37" s="31"/>
      <c r="AX37" s="18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5"/>
      <c r="BZ37" s="4">
        <f t="shared" si="20"/>
        <v>0</v>
      </c>
      <c r="CA37" s="4">
        <f t="shared" si="21"/>
        <v>0</v>
      </c>
      <c r="CB37" s="33">
        <f t="shared" si="16"/>
        <v>0</v>
      </c>
      <c r="CC37" s="32">
        <f t="shared" si="22"/>
        <v>0</v>
      </c>
      <c r="CD37" s="32">
        <f t="shared" si="23"/>
        <v>0</v>
      </c>
      <c r="CE37" s="33">
        <f t="shared" si="17"/>
        <v>0</v>
      </c>
      <c r="CF37" s="32">
        <f t="shared" si="24"/>
        <v>0</v>
      </c>
      <c r="CG37" s="32">
        <f t="shared" si="25"/>
        <v>0</v>
      </c>
      <c r="CH37" s="32">
        <f t="shared" si="18"/>
        <v>0</v>
      </c>
      <c r="CI37" s="32"/>
      <c r="CJ37" s="105">
        <f t="shared" si="26"/>
        <v>9</v>
      </c>
      <c r="CK37" s="105" t="str">
        <f t="shared" si="27"/>
        <v/>
      </c>
    </row>
    <row r="38" spans="1:89">
      <c r="A38" s="206" t="s">
        <v>75</v>
      </c>
      <c r="B38" s="105">
        <f t="shared" si="28"/>
        <v>0</v>
      </c>
      <c r="C38" s="105" t="s">
        <v>62</v>
      </c>
      <c r="D38" s="105">
        <f t="shared" si="14"/>
        <v>0</v>
      </c>
      <c r="E38" s="105" t="str">
        <f t="shared" si="19"/>
        <v/>
      </c>
      <c r="F38" s="108">
        <f t="shared" si="15"/>
        <v>0</v>
      </c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86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175"/>
      <c r="AW38" s="31"/>
      <c r="AX38" s="18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5"/>
      <c r="BZ38" s="4">
        <f t="shared" si="20"/>
        <v>0</v>
      </c>
      <c r="CA38" s="4">
        <f t="shared" si="21"/>
        <v>0</v>
      </c>
      <c r="CB38" s="33">
        <f t="shared" si="16"/>
        <v>0</v>
      </c>
      <c r="CC38" s="32">
        <f t="shared" si="22"/>
        <v>0</v>
      </c>
      <c r="CD38" s="32">
        <f t="shared" si="23"/>
        <v>0</v>
      </c>
      <c r="CE38" s="33">
        <f t="shared" si="17"/>
        <v>0</v>
      </c>
      <c r="CF38" s="32">
        <f t="shared" si="24"/>
        <v>0</v>
      </c>
      <c r="CG38" s="32">
        <f t="shared" si="25"/>
        <v>0</v>
      </c>
      <c r="CH38" s="32">
        <f t="shared" si="18"/>
        <v>0</v>
      </c>
      <c r="CI38" s="32"/>
      <c r="CJ38" s="105">
        <f t="shared" si="26"/>
        <v>9</v>
      </c>
      <c r="CK38" s="105" t="str">
        <f t="shared" si="27"/>
        <v/>
      </c>
    </row>
    <row r="39" spans="1:89">
      <c r="A39" s="206" t="s">
        <v>225</v>
      </c>
      <c r="B39" s="105">
        <f t="shared" si="28"/>
        <v>0</v>
      </c>
      <c r="C39" s="105" t="s">
        <v>62</v>
      </c>
      <c r="D39" s="105">
        <f t="shared" si="14"/>
        <v>0</v>
      </c>
      <c r="E39" s="105" t="str">
        <f t="shared" si="19"/>
        <v/>
      </c>
      <c r="F39" s="108">
        <f t="shared" si="15"/>
        <v>0</v>
      </c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175"/>
      <c r="AW39" s="31"/>
      <c r="AX39" s="18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5"/>
      <c r="BZ39" s="4">
        <f t="shared" si="20"/>
        <v>0</v>
      </c>
      <c r="CA39" s="4">
        <f t="shared" si="21"/>
        <v>0</v>
      </c>
      <c r="CB39" s="33">
        <f t="shared" si="16"/>
        <v>0</v>
      </c>
      <c r="CC39" s="32">
        <f t="shared" si="22"/>
        <v>0</v>
      </c>
      <c r="CD39" s="32">
        <f t="shared" si="23"/>
        <v>0</v>
      </c>
      <c r="CE39" s="33">
        <f t="shared" si="17"/>
        <v>0</v>
      </c>
      <c r="CF39" s="32">
        <f t="shared" si="24"/>
        <v>0</v>
      </c>
      <c r="CG39" s="32">
        <f t="shared" si="25"/>
        <v>0</v>
      </c>
      <c r="CH39" s="32">
        <f t="shared" si="18"/>
        <v>0</v>
      </c>
      <c r="CI39" s="32"/>
      <c r="CJ39" s="105">
        <f t="shared" si="26"/>
        <v>9</v>
      </c>
      <c r="CK39" s="105" t="str">
        <f t="shared" si="27"/>
        <v/>
      </c>
    </row>
    <row r="40" spans="1:89">
      <c r="A40" s="206" t="s">
        <v>250</v>
      </c>
      <c r="B40" s="105">
        <f>CH40</f>
        <v>0</v>
      </c>
      <c r="C40" s="105" t="s">
        <v>62</v>
      </c>
      <c r="D40" s="105">
        <f>IF(CC40&gt;4,"4",CC40)+IF(CD40&gt;4,"4",CD40)</f>
        <v>0</v>
      </c>
      <c r="E40" s="105" t="str">
        <f t="shared" si="19"/>
        <v/>
      </c>
      <c r="F40" s="108">
        <f>CE40</f>
        <v>0</v>
      </c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175"/>
      <c r="AW40" s="31"/>
      <c r="AX40" s="18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5"/>
      <c r="BZ40" s="4">
        <f t="shared" si="20"/>
        <v>0</v>
      </c>
      <c r="CA40" s="4">
        <f t="shared" si="21"/>
        <v>0</v>
      </c>
      <c r="CB40" s="33">
        <f>BZ40+CA40</f>
        <v>0</v>
      </c>
      <c r="CC40" s="32">
        <f t="shared" si="22"/>
        <v>0</v>
      </c>
      <c r="CD40" s="32">
        <f t="shared" si="23"/>
        <v>0</v>
      </c>
      <c r="CE40" s="33">
        <f>CC40+CD40</f>
        <v>0</v>
      </c>
      <c r="CF40" s="32">
        <f t="shared" si="24"/>
        <v>0</v>
      </c>
      <c r="CG40" s="32">
        <f t="shared" si="25"/>
        <v>0</v>
      </c>
      <c r="CH40" s="32">
        <f>CG40+CF40</f>
        <v>0</v>
      </c>
      <c r="CI40" s="32"/>
      <c r="CJ40" s="105">
        <f t="shared" si="26"/>
        <v>9</v>
      </c>
      <c r="CK40" s="105" t="str">
        <f t="shared" si="27"/>
        <v/>
      </c>
    </row>
    <row r="41" spans="1:89" ht="15" thickBot="1">
      <c r="A41" s="183" t="s">
        <v>220</v>
      </c>
      <c r="B41" s="109">
        <f>CH41</f>
        <v>0</v>
      </c>
      <c r="C41" s="109" t="s">
        <v>62</v>
      </c>
      <c r="D41" s="109">
        <f>IF(CC41&gt;4,"4",CC41)+IF(CD41&gt;4,"4",CD41)</f>
        <v>0</v>
      </c>
      <c r="E41" s="109" t="str">
        <f t="shared" si="19"/>
        <v/>
      </c>
      <c r="F41" s="110">
        <f>CE41</f>
        <v>0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177"/>
      <c r="AW41" s="31"/>
      <c r="AX41" s="183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7"/>
      <c r="BZ41" s="4">
        <f t="shared" si="20"/>
        <v>0</v>
      </c>
      <c r="CA41" s="4">
        <f t="shared" si="21"/>
        <v>0</v>
      </c>
      <c r="CB41" s="33">
        <f>BZ41+CA41</f>
        <v>0</v>
      </c>
      <c r="CC41" s="32">
        <f t="shared" si="22"/>
        <v>0</v>
      </c>
      <c r="CD41" s="32">
        <f t="shared" si="23"/>
        <v>0</v>
      </c>
      <c r="CE41" s="33">
        <f>CC41+CD41</f>
        <v>0</v>
      </c>
      <c r="CF41" s="32">
        <f t="shared" si="24"/>
        <v>0</v>
      </c>
      <c r="CG41" s="32">
        <f t="shared" si="25"/>
        <v>0</v>
      </c>
      <c r="CH41" s="32">
        <f>CG41+CF41</f>
        <v>0</v>
      </c>
      <c r="CI41" s="32"/>
      <c r="CJ41" s="109">
        <f t="shared" si="26"/>
        <v>9</v>
      </c>
      <c r="CK41" s="109" t="str">
        <f t="shared" si="27"/>
        <v/>
      </c>
    </row>
    <row r="42" spans="1:89" ht="15" thickBot="1">
      <c r="B42" s="1"/>
      <c r="C42" s="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185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1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CB42" s="33"/>
      <c r="CC42" s="32"/>
      <c r="CD42" s="32"/>
      <c r="CE42" s="33"/>
      <c r="CF42" s="32"/>
      <c r="CG42" s="32"/>
      <c r="CH42" s="32"/>
      <c r="CI42" s="32"/>
      <c r="CJ42" s="34"/>
      <c r="CK42" s="34"/>
    </row>
    <row r="43" spans="1:89">
      <c r="A43" s="207" t="s">
        <v>61</v>
      </c>
      <c r="B43" s="106">
        <f>CH43</f>
        <v>24</v>
      </c>
      <c r="C43" s="106" t="s">
        <v>78</v>
      </c>
      <c r="D43" s="106">
        <f t="shared" si="14"/>
        <v>1</v>
      </c>
      <c r="E43" s="106" t="str">
        <f t="shared" ref="E43:E58" si="29">IF(CK43&gt;3,"",CK43)</f>
        <v/>
      </c>
      <c r="F43" s="107">
        <f t="shared" si="15"/>
        <v>1</v>
      </c>
      <c r="G43" s="173"/>
      <c r="H43" s="173">
        <v>24</v>
      </c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174"/>
      <c r="AW43" s="31"/>
      <c r="AX43" s="181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244"/>
      <c r="BX43" s="173"/>
      <c r="BY43" s="174"/>
      <c r="BZ43" s="4">
        <f t="shared" ref="BZ43:BZ58" si="30">SUM(G43:AV43)</f>
        <v>24</v>
      </c>
      <c r="CA43" s="4">
        <f t="shared" ref="CA43:CA58" si="31">SUM(AX43:BY43)</f>
        <v>0</v>
      </c>
      <c r="CB43" s="33">
        <f t="shared" si="16"/>
        <v>24</v>
      </c>
      <c r="CC43" s="32">
        <f t="shared" ref="CC43:CC58" si="32">COUNT(G43:AV43)</f>
        <v>1</v>
      </c>
      <c r="CD43" s="32">
        <f t="shared" ref="CD43:CD58" si="33">COUNT(AX43:BY43)</f>
        <v>0</v>
      </c>
      <c r="CE43" s="33">
        <f t="shared" si="17"/>
        <v>1</v>
      </c>
      <c r="CF43" s="32">
        <f t="shared" ref="CF43:CF58" si="34">IF(CC43&gt;3,SUM(LARGE($G43:$AV43,1)+LARGE($G43:$AV43,2)+LARGE($G43:$AV43,3)+LARGE($G43:$AV43,4)),SUM(G43:AV43))</f>
        <v>24</v>
      </c>
      <c r="CG43" s="32">
        <f t="shared" ref="CG43:CG58" si="35">IF(CD43&gt;3,SUM(LARGE($AX43:$BY43,1)+LARGE($AX43:$BY43,2)+LARGE($AX43:$BY43,3)+LARGE($AX43:$BY43,4)),SUM(AX43:BY43))</f>
        <v>0</v>
      </c>
      <c r="CH43" s="32">
        <f t="shared" si="18"/>
        <v>24</v>
      </c>
      <c r="CI43" s="32"/>
      <c r="CJ43" s="106">
        <f t="shared" ref="CJ43:CJ58" si="36">RANK(B43,$B$43:$B$58)</f>
        <v>8</v>
      </c>
      <c r="CK43" s="106">
        <f t="shared" ref="CK43:CK58" si="37">IF($B43=0,"",$CJ43)</f>
        <v>8</v>
      </c>
    </row>
    <row r="44" spans="1:89">
      <c r="A44" s="206" t="s">
        <v>79</v>
      </c>
      <c r="B44" s="105">
        <f t="shared" ref="B44:B53" si="38">CH44</f>
        <v>48</v>
      </c>
      <c r="C44" s="105" t="s">
        <v>78</v>
      </c>
      <c r="D44" s="105">
        <f>IF(CC44&gt;4,"4",CC44)+IF(CD44&gt;4,"4",CD44)</f>
        <v>2</v>
      </c>
      <c r="E44" s="105" t="str">
        <f t="shared" si="29"/>
        <v/>
      </c>
      <c r="F44" s="108">
        <f>CE44</f>
        <v>2</v>
      </c>
      <c r="G44" s="172"/>
      <c r="H44" s="172"/>
      <c r="I44" s="172"/>
      <c r="J44" s="172"/>
      <c r="K44" s="172"/>
      <c r="L44" s="172"/>
      <c r="M44" s="172"/>
      <c r="N44" s="172"/>
      <c r="O44" s="290">
        <v>25</v>
      </c>
      <c r="P44" s="172"/>
      <c r="Q44" s="172"/>
      <c r="R44" s="172"/>
      <c r="S44" s="172"/>
      <c r="T44" s="172"/>
      <c r="U44" s="172"/>
      <c r="V44" s="172"/>
      <c r="W44" s="172"/>
      <c r="X44" s="172">
        <v>23</v>
      </c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175"/>
      <c r="AW44" s="31"/>
      <c r="AX44" s="18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5"/>
      <c r="BZ44" s="4">
        <f t="shared" si="30"/>
        <v>48</v>
      </c>
      <c r="CA44" s="4">
        <f t="shared" si="31"/>
        <v>0</v>
      </c>
      <c r="CB44" s="33">
        <f t="shared" si="16"/>
        <v>48</v>
      </c>
      <c r="CC44" s="32">
        <f t="shared" si="32"/>
        <v>2</v>
      </c>
      <c r="CD44" s="32">
        <f t="shared" si="33"/>
        <v>0</v>
      </c>
      <c r="CE44" s="33">
        <f t="shared" si="17"/>
        <v>2</v>
      </c>
      <c r="CF44" s="32">
        <f t="shared" si="34"/>
        <v>48</v>
      </c>
      <c r="CG44" s="32">
        <f t="shared" si="35"/>
        <v>0</v>
      </c>
      <c r="CH44" s="32">
        <f t="shared" si="18"/>
        <v>48</v>
      </c>
      <c r="CI44" s="32"/>
      <c r="CJ44" s="105">
        <f t="shared" si="36"/>
        <v>5</v>
      </c>
      <c r="CK44" s="105">
        <f t="shared" si="37"/>
        <v>5</v>
      </c>
    </row>
    <row r="45" spans="1:89">
      <c r="A45" s="206" t="s">
        <v>80</v>
      </c>
      <c r="B45" s="105">
        <f t="shared" si="38"/>
        <v>71</v>
      </c>
      <c r="C45" s="105" t="s">
        <v>78</v>
      </c>
      <c r="D45" s="105">
        <f t="shared" si="14"/>
        <v>3</v>
      </c>
      <c r="E45" s="105">
        <f t="shared" si="29"/>
        <v>1</v>
      </c>
      <c r="F45" s="108">
        <f t="shared" si="15"/>
        <v>3</v>
      </c>
      <c r="G45" s="172"/>
      <c r="H45" s="172"/>
      <c r="I45" s="172"/>
      <c r="J45" s="172"/>
      <c r="K45" s="290">
        <v>25</v>
      </c>
      <c r="L45" s="172"/>
      <c r="M45" s="172"/>
      <c r="N45" s="172">
        <v>21</v>
      </c>
      <c r="O45" s="172"/>
      <c r="P45" s="290">
        <v>25</v>
      </c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175"/>
      <c r="AW45" s="31"/>
      <c r="AX45" s="18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5"/>
      <c r="BZ45" s="4">
        <f t="shared" si="30"/>
        <v>71</v>
      </c>
      <c r="CA45" s="4">
        <f t="shared" si="31"/>
        <v>0</v>
      </c>
      <c r="CB45" s="33">
        <f t="shared" si="16"/>
        <v>71</v>
      </c>
      <c r="CC45" s="32">
        <f t="shared" si="32"/>
        <v>3</v>
      </c>
      <c r="CD45" s="32">
        <f t="shared" si="33"/>
        <v>0</v>
      </c>
      <c r="CE45" s="33">
        <f t="shared" si="17"/>
        <v>3</v>
      </c>
      <c r="CF45" s="32">
        <f t="shared" si="34"/>
        <v>71</v>
      </c>
      <c r="CG45" s="32">
        <f t="shared" si="35"/>
        <v>0</v>
      </c>
      <c r="CH45" s="32">
        <f t="shared" si="18"/>
        <v>71</v>
      </c>
      <c r="CI45" s="32"/>
      <c r="CJ45" s="105">
        <f t="shared" si="36"/>
        <v>1</v>
      </c>
      <c r="CK45" s="105">
        <f t="shared" si="37"/>
        <v>1</v>
      </c>
    </row>
    <row r="46" spans="1:89">
      <c r="A46" s="206" t="s">
        <v>191</v>
      </c>
      <c r="B46" s="105">
        <f t="shared" si="38"/>
        <v>64</v>
      </c>
      <c r="C46" s="105" t="s">
        <v>78</v>
      </c>
      <c r="D46" s="105">
        <f>IF(CC46&gt;4,"4",CC46)+IF(CD46&gt;4,"4",CD46)</f>
        <v>3</v>
      </c>
      <c r="E46" s="105" t="str">
        <f t="shared" si="29"/>
        <v/>
      </c>
      <c r="F46" s="108">
        <f>CE46</f>
        <v>3</v>
      </c>
      <c r="G46" s="172">
        <v>21</v>
      </c>
      <c r="H46" s="172">
        <v>21</v>
      </c>
      <c r="I46" s="172"/>
      <c r="J46" s="172"/>
      <c r="K46" s="172"/>
      <c r="L46" s="172"/>
      <c r="M46" s="172"/>
      <c r="N46" s="172">
        <v>22</v>
      </c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175"/>
      <c r="AW46" s="31"/>
      <c r="AX46" s="18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5"/>
      <c r="BZ46" s="4">
        <f t="shared" si="30"/>
        <v>64</v>
      </c>
      <c r="CA46" s="4">
        <f t="shared" si="31"/>
        <v>0</v>
      </c>
      <c r="CB46" s="33">
        <f>BZ46+CA46</f>
        <v>64</v>
      </c>
      <c r="CC46" s="32">
        <f t="shared" si="32"/>
        <v>3</v>
      </c>
      <c r="CD46" s="32">
        <f t="shared" si="33"/>
        <v>0</v>
      </c>
      <c r="CE46" s="33">
        <f>CC46+CD46</f>
        <v>3</v>
      </c>
      <c r="CF46" s="32">
        <f t="shared" si="34"/>
        <v>64</v>
      </c>
      <c r="CG46" s="32">
        <f t="shared" si="35"/>
        <v>0</v>
      </c>
      <c r="CH46" s="32">
        <f t="shared" si="18"/>
        <v>64</v>
      </c>
      <c r="CI46" s="32"/>
      <c r="CJ46" s="105">
        <f t="shared" si="36"/>
        <v>4</v>
      </c>
      <c r="CK46" s="105">
        <f t="shared" si="37"/>
        <v>4</v>
      </c>
    </row>
    <row r="47" spans="1:89">
      <c r="A47" s="206" t="s">
        <v>81</v>
      </c>
      <c r="B47" s="105">
        <f t="shared" si="38"/>
        <v>65</v>
      </c>
      <c r="C47" s="105" t="s">
        <v>78</v>
      </c>
      <c r="D47" s="105">
        <f t="shared" si="14"/>
        <v>3</v>
      </c>
      <c r="E47" s="105">
        <f t="shared" si="29"/>
        <v>3</v>
      </c>
      <c r="F47" s="108">
        <f t="shared" si="15"/>
        <v>3</v>
      </c>
      <c r="G47" s="172">
        <v>23</v>
      </c>
      <c r="H47" s="172"/>
      <c r="I47" s="172"/>
      <c r="J47" s="172"/>
      <c r="K47" s="172"/>
      <c r="L47" s="172"/>
      <c r="M47" s="172"/>
      <c r="N47" s="172">
        <v>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>
        <v>18</v>
      </c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175"/>
      <c r="AW47" s="31"/>
      <c r="AX47" s="18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5"/>
      <c r="BZ47" s="4">
        <f t="shared" si="30"/>
        <v>65</v>
      </c>
      <c r="CA47" s="4">
        <f t="shared" si="31"/>
        <v>0</v>
      </c>
      <c r="CB47" s="33">
        <f t="shared" si="16"/>
        <v>65</v>
      </c>
      <c r="CC47" s="32">
        <f t="shared" si="32"/>
        <v>3</v>
      </c>
      <c r="CD47" s="32">
        <f t="shared" si="33"/>
        <v>0</v>
      </c>
      <c r="CE47" s="33">
        <f t="shared" si="17"/>
        <v>3</v>
      </c>
      <c r="CF47" s="32">
        <f t="shared" si="34"/>
        <v>65</v>
      </c>
      <c r="CG47" s="32">
        <f t="shared" si="35"/>
        <v>0</v>
      </c>
      <c r="CH47" s="32">
        <f t="shared" si="18"/>
        <v>65</v>
      </c>
      <c r="CI47" s="32"/>
      <c r="CJ47" s="105">
        <f t="shared" si="36"/>
        <v>3</v>
      </c>
      <c r="CK47" s="105">
        <f t="shared" si="37"/>
        <v>3</v>
      </c>
    </row>
    <row r="48" spans="1:89">
      <c r="A48" s="206" t="s">
        <v>82</v>
      </c>
      <c r="B48" s="105">
        <f t="shared" si="38"/>
        <v>22</v>
      </c>
      <c r="C48" s="105" t="s">
        <v>78</v>
      </c>
      <c r="D48" s="105">
        <f t="shared" si="14"/>
        <v>1</v>
      </c>
      <c r="E48" s="105" t="str">
        <f t="shared" si="29"/>
        <v/>
      </c>
      <c r="F48" s="108">
        <f t="shared" si="15"/>
        <v>1</v>
      </c>
      <c r="G48" s="172"/>
      <c r="H48" s="172"/>
      <c r="I48" s="172"/>
      <c r="J48" s="172"/>
      <c r="K48" s="172"/>
      <c r="L48" s="172">
        <v>22</v>
      </c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175"/>
      <c r="AW48" s="31"/>
      <c r="AX48" s="18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5"/>
      <c r="BZ48" s="4">
        <f t="shared" si="30"/>
        <v>22</v>
      </c>
      <c r="CA48" s="4">
        <f t="shared" si="31"/>
        <v>0</v>
      </c>
      <c r="CB48" s="33">
        <f t="shared" si="16"/>
        <v>22</v>
      </c>
      <c r="CC48" s="32">
        <f t="shared" si="32"/>
        <v>1</v>
      </c>
      <c r="CD48" s="32">
        <f t="shared" si="33"/>
        <v>0</v>
      </c>
      <c r="CE48" s="33">
        <f t="shared" si="17"/>
        <v>1</v>
      </c>
      <c r="CF48" s="32">
        <f t="shared" si="34"/>
        <v>22</v>
      </c>
      <c r="CG48" s="32">
        <f t="shared" si="35"/>
        <v>0</v>
      </c>
      <c r="CH48" s="32">
        <f t="shared" si="18"/>
        <v>22</v>
      </c>
      <c r="CI48" s="32"/>
      <c r="CJ48" s="105">
        <f t="shared" si="36"/>
        <v>9</v>
      </c>
      <c r="CK48" s="105">
        <f t="shared" si="37"/>
        <v>9</v>
      </c>
    </row>
    <row r="49" spans="1:89">
      <c r="A49" s="206" t="s">
        <v>83</v>
      </c>
      <c r="B49" s="105">
        <f t="shared" si="38"/>
        <v>0</v>
      </c>
      <c r="C49" s="105" t="s">
        <v>78</v>
      </c>
      <c r="D49" s="105">
        <f t="shared" si="14"/>
        <v>0</v>
      </c>
      <c r="E49" s="105" t="str">
        <f t="shared" si="29"/>
        <v/>
      </c>
      <c r="F49" s="108">
        <f t="shared" si="15"/>
        <v>0</v>
      </c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175"/>
      <c r="AW49" s="31"/>
      <c r="AX49" s="18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5"/>
      <c r="BZ49" s="4">
        <f t="shared" si="30"/>
        <v>0</v>
      </c>
      <c r="CA49" s="4">
        <f t="shared" si="31"/>
        <v>0</v>
      </c>
      <c r="CB49" s="33">
        <f t="shared" si="16"/>
        <v>0</v>
      </c>
      <c r="CC49" s="32">
        <f t="shared" si="32"/>
        <v>0</v>
      </c>
      <c r="CD49" s="32">
        <f t="shared" si="33"/>
        <v>0</v>
      </c>
      <c r="CE49" s="33">
        <f t="shared" si="17"/>
        <v>0</v>
      </c>
      <c r="CF49" s="32">
        <f t="shared" si="34"/>
        <v>0</v>
      </c>
      <c r="CG49" s="32">
        <f t="shared" si="35"/>
        <v>0</v>
      </c>
      <c r="CH49" s="32">
        <f t="shared" si="18"/>
        <v>0</v>
      </c>
      <c r="CI49" s="32"/>
      <c r="CJ49" s="105">
        <f t="shared" si="36"/>
        <v>11</v>
      </c>
      <c r="CK49" s="105" t="str">
        <f t="shared" si="37"/>
        <v/>
      </c>
    </row>
    <row r="50" spans="1:89">
      <c r="A50" s="206" t="s">
        <v>219</v>
      </c>
      <c r="B50" s="105">
        <f t="shared" si="38"/>
        <v>35</v>
      </c>
      <c r="C50" s="105" t="s">
        <v>78</v>
      </c>
      <c r="D50" s="105">
        <f t="shared" si="14"/>
        <v>2</v>
      </c>
      <c r="E50" s="105" t="str">
        <f t="shared" si="29"/>
        <v/>
      </c>
      <c r="F50" s="108">
        <f t="shared" si="15"/>
        <v>2</v>
      </c>
      <c r="G50" s="172"/>
      <c r="H50" s="172"/>
      <c r="I50" s="172"/>
      <c r="J50" s="172"/>
      <c r="K50" s="172"/>
      <c r="L50" s="172"/>
      <c r="M50" s="172"/>
      <c r="N50" s="172"/>
      <c r="O50" s="172">
        <v>16</v>
      </c>
      <c r="P50" s="172"/>
      <c r="Q50" s="172"/>
      <c r="R50" s="172"/>
      <c r="S50" s="172"/>
      <c r="T50" s="172"/>
      <c r="U50" s="172"/>
      <c r="V50" s="172"/>
      <c r="W50" s="172"/>
      <c r="X50" s="172">
        <v>19</v>
      </c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175"/>
      <c r="AW50" s="31"/>
      <c r="AX50" s="18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5"/>
      <c r="BZ50" s="4">
        <f t="shared" si="30"/>
        <v>35</v>
      </c>
      <c r="CA50" s="4">
        <f t="shared" si="31"/>
        <v>0</v>
      </c>
      <c r="CB50" s="33">
        <f t="shared" si="16"/>
        <v>35</v>
      </c>
      <c r="CC50" s="32">
        <f t="shared" si="32"/>
        <v>2</v>
      </c>
      <c r="CD50" s="32">
        <f t="shared" si="33"/>
        <v>0</v>
      </c>
      <c r="CE50" s="33">
        <f t="shared" si="17"/>
        <v>2</v>
      </c>
      <c r="CF50" s="32">
        <f t="shared" si="34"/>
        <v>35</v>
      </c>
      <c r="CG50" s="32">
        <f t="shared" si="35"/>
        <v>0</v>
      </c>
      <c r="CH50" s="32">
        <f t="shared" si="18"/>
        <v>35</v>
      </c>
      <c r="CI50" s="32"/>
      <c r="CJ50" s="105">
        <f t="shared" si="36"/>
        <v>7</v>
      </c>
      <c r="CK50" s="105">
        <f t="shared" si="37"/>
        <v>7</v>
      </c>
    </row>
    <row r="51" spans="1:89">
      <c r="A51" s="206" t="s">
        <v>244</v>
      </c>
      <c r="B51" s="105">
        <f t="shared" si="38"/>
        <v>0</v>
      </c>
      <c r="C51" s="105" t="s">
        <v>78</v>
      </c>
      <c r="D51" s="105">
        <f t="shared" si="14"/>
        <v>0</v>
      </c>
      <c r="E51" s="105" t="str">
        <f t="shared" si="29"/>
        <v/>
      </c>
      <c r="F51" s="108">
        <f t="shared" si="15"/>
        <v>0</v>
      </c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175"/>
      <c r="AW51" s="31"/>
      <c r="AX51" s="18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5"/>
      <c r="BZ51" s="4">
        <f t="shared" si="30"/>
        <v>0</v>
      </c>
      <c r="CA51" s="4">
        <f t="shared" si="31"/>
        <v>0</v>
      </c>
      <c r="CB51" s="33">
        <f t="shared" si="16"/>
        <v>0</v>
      </c>
      <c r="CC51" s="32">
        <f t="shared" si="32"/>
        <v>0</v>
      </c>
      <c r="CD51" s="32">
        <f t="shared" si="33"/>
        <v>0</v>
      </c>
      <c r="CE51" s="33">
        <f t="shared" si="17"/>
        <v>0</v>
      </c>
      <c r="CF51" s="32">
        <f t="shared" si="34"/>
        <v>0</v>
      </c>
      <c r="CG51" s="32">
        <f t="shared" si="35"/>
        <v>0</v>
      </c>
      <c r="CH51" s="32">
        <f t="shared" si="18"/>
        <v>0</v>
      </c>
      <c r="CI51" s="32"/>
      <c r="CJ51" s="105">
        <f t="shared" si="36"/>
        <v>11</v>
      </c>
      <c r="CK51" s="105" t="str">
        <f t="shared" si="37"/>
        <v/>
      </c>
    </row>
    <row r="52" spans="1:89">
      <c r="A52" s="206" t="s">
        <v>86</v>
      </c>
      <c r="B52" s="105">
        <f t="shared" si="38"/>
        <v>69</v>
      </c>
      <c r="C52" s="105" t="s">
        <v>78</v>
      </c>
      <c r="D52" s="105">
        <f>IF(CC52&gt;4,"4",CC52)+IF(CD52&gt;4,"4",CD52)</f>
        <v>3</v>
      </c>
      <c r="E52" s="105">
        <f t="shared" si="29"/>
        <v>2</v>
      </c>
      <c r="F52" s="108">
        <f>CE52</f>
        <v>3</v>
      </c>
      <c r="G52" s="172"/>
      <c r="H52" s="172"/>
      <c r="I52" s="290">
        <v>25</v>
      </c>
      <c r="J52" s="172"/>
      <c r="K52" s="172"/>
      <c r="L52" s="172">
        <v>24</v>
      </c>
      <c r="M52" s="172"/>
      <c r="N52" s="172"/>
      <c r="O52" s="172">
        <v>20</v>
      </c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175"/>
      <c r="AW52" s="31"/>
      <c r="AX52" s="18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5"/>
      <c r="BZ52" s="4">
        <f t="shared" si="30"/>
        <v>69</v>
      </c>
      <c r="CA52" s="4">
        <f t="shared" si="31"/>
        <v>0</v>
      </c>
      <c r="CB52" s="33">
        <f>BZ52+CA52</f>
        <v>69</v>
      </c>
      <c r="CC52" s="32">
        <f t="shared" si="32"/>
        <v>3</v>
      </c>
      <c r="CD52" s="32">
        <f t="shared" si="33"/>
        <v>0</v>
      </c>
      <c r="CE52" s="33">
        <f>CC52+CD52</f>
        <v>3</v>
      </c>
      <c r="CF52" s="32">
        <f t="shared" si="34"/>
        <v>69</v>
      </c>
      <c r="CG52" s="32">
        <f t="shared" si="35"/>
        <v>0</v>
      </c>
      <c r="CH52" s="32">
        <f t="shared" si="18"/>
        <v>69</v>
      </c>
      <c r="CI52" s="32"/>
      <c r="CJ52" s="105">
        <f t="shared" si="36"/>
        <v>2</v>
      </c>
      <c r="CK52" s="105">
        <f t="shared" si="37"/>
        <v>2</v>
      </c>
    </row>
    <row r="53" spans="1:89">
      <c r="A53" s="206" t="s">
        <v>87</v>
      </c>
      <c r="B53" s="105">
        <f t="shared" si="38"/>
        <v>40</v>
      </c>
      <c r="C53" s="105" t="s">
        <v>78</v>
      </c>
      <c r="D53" s="105">
        <f t="shared" si="14"/>
        <v>2</v>
      </c>
      <c r="E53" s="105" t="str">
        <f t="shared" si="29"/>
        <v/>
      </c>
      <c r="F53" s="108">
        <f t="shared" si="15"/>
        <v>2</v>
      </c>
      <c r="G53" s="172"/>
      <c r="H53" s="172"/>
      <c r="I53" s="172"/>
      <c r="J53" s="172"/>
      <c r="K53" s="172"/>
      <c r="L53" s="172">
        <v>23</v>
      </c>
      <c r="M53" s="172"/>
      <c r="N53" s="172"/>
      <c r="O53" s="172">
        <v>17</v>
      </c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175"/>
      <c r="AW53" s="31"/>
      <c r="AX53" s="18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5"/>
      <c r="BZ53" s="4">
        <f t="shared" si="30"/>
        <v>40</v>
      </c>
      <c r="CA53" s="4">
        <f t="shared" si="31"/>
        <v>0</v>
      </c>
      <c r="CB53" s="33">
        <f t="shared" si="16"/>
        <v>40</v>
      </c>
      <c r="CC53" s="32">
        <f t="shared" si="32"/>
        <v>2</v>
      </c>
      <c r="CD53" s="32">
        <f t="shared" si="33"/>
        <v>0</v>
      </c>
      <c r="CE53" s="33">
        <f t="shared" si="17"/>
        <v>2</v>
      </c>
      <c r="CF53" s="32">
        <f t="shared" si="34"/>
        <v>40</v>
      </c>
      <c r="CG53" s="32">
        <f t="shared" si="35"/>
        <v>0</v>
      </c>
      <c r="CH53" s="32">
        <f t="shared" si="18"/>
        <v>40</v>
      </c>
      <c r="CI53" s="32"/>
      <c r="CJ53" s="105">
        <f t="shared" si="36"/>
        <v>6</v>
      </c>
      <c r="CK53" s="105">
        <f t="shared" si="37"/>
        <v>6</v>
      </c>
    </row>
    <row r="54" spans="1:89">
      <c r="A54" s="206" t="s">
        <v>248</v>
      </c>
      <c r="B54" s="105">
        <f>CH54</f>
        <v>0</v>
      </c>
      <c r="C54" s="105" t="s">
        <v>78</v>
      </c>
      <c r="D54" s="105">
        <f>IF(CC54&gt;4,"4",CC54)+IF(CD54&gt;4,"4",CD54)</f>
        <v>0</v>
      </c>
      <c r="E54" s="105" t="str">
        <f t="shared" si="29"/>
        <v/>
      </c>
      <c r="F54" s="108">
        <f>CE54</f>
        <v>0</v>
      </c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175"/>
      <c r="AW54" s="31"/>
      <c r="AX54" s="18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5"/>
      <c r="BZ54" s="4">
        <f t="shared" si="30"/>
        <v>0</v>
      </c>
      <c r="CA54" s="4">
        <f t="shared" si="31"/>
        <v>0</v>
      </c>
      <c r="CB54" s="33">
        <f>BZ54+CA54</f>
        <v>0</v>
      </c>
      <c r="CC54" s="32">
        <f t="shared" si="32"/>
        <v>0</v>
      </c>
      <c r="CD54" s="32">
        <f t="shared" si="33"/>
        <v>0</v>
      </c>
      <c r="CE54" s="33">
        <f>CC54+CD54</f>
        <v>0</v>
      </c>
      <c r="CF54" s="32">
        <f t="shared" si="34"/>
        <v>0</v>
      </c>
      <c r="CG54" s="32">
        <f t="shared" si="35"/>
        <v>0</v>
      </c>
      <c r="CH54" s="32">
        <f>CG54+CF54</f>
        <v>0</v>
      </c>
      <c r="CI54" s="32"/>
      <c r="CJ54" s="105">
        <f t="shared" si="36"/>
        <v>11</v>
      </c>
      <c r="CK54" s="105" t="str">
        <f t="shared" si="37"/>
        <v/>
      </c>
    </row>
    <row r="55" spans="1:89">
      <c r="A55" s="206" t="s">
        <v>221</v>
      </c>
      <c r="B55" s="105">
        <f>CH55</f>
        <v>14</v>
      </c>
      <c r="C55" s="105" t="s">
        <v>78</v>
      </c>
      <c r="D55" s="105">
        <f>IF(CC55&gt;4,"4",CC55)+IF(CD55&gt;4,"4",CD55)</f>
        <v>1</v>
      </c>
      <c r="E55" s="105" t="str">
        <f t="shared" si="29"/>
        <v/>
      </c>
      <c r="F55" s="108">
        <f>CE55</f>
        <v>1</v>
      </c>
      <c r="G55" s="172"/>
      <c r="H55" s="172"/>
      <c r="I55" s="172"/>
      <c r="J55" s="172"/>
      <c r="K55" s="172"/>
      <c r="L55" s="172"/>
      <c r="M55" s="172"/>
      <c r="N55" s="172"/>
      <c r="O55" s="172">
        <v>14</v>
      </c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175"/>
      <c r="AW55" s="31"/>
      <c r="AX55" s="18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5"/>
      <c r="BZ55" s="4">
        <f t="shared" si="30"/>
        <v>14</v>
      </c>
      <c r="CA55" s="4">
        <f t="shared" si="31"/>
        <v>0</v>
      </c>
      <c r="CB55" s="33">
        <f>BZ55+CA55</f>
        <v>14</v>
      </c>
      <c r="CC55" s="32">
        <f t="shared" si="32"/>
        <v>1</v>
      </c>
      <c r="CD55" s="32">
        <f t="shared" si="33"/>
        <v>0</v>
      </c>
      <c r="CE55" s="33">
        <f>CC55+CD55</f>
        <v>1</v>
      </c>
      <c r="CF55" s="32">
        <f t="shared" si="34"/>
        <v>14</v>
      </c>
      <c r="CG55" s="32">
        <f t="shared" si="35"/>
        <v>0</v>
      </c>
      <c r="CH55" s="32">
        <f>CG55+CF55</f>
        <v>14</v>
      </c>
      <c r="CI55" s="32"/>
      <c r="CJ55" s="105">
        <f t="shared" si="36"/>
        <v>10</v>
      </c>
      <c r="CK55" s="105">
        <f t="shared" si="37"/>
        <v>10</v>
      </c>
    </row>
    <row r="56" spans="1:89">
      <c r="A56" s="256" t="s">
        <v>252</v>
      </c>
      <c r="B56" s="105">
        <f>CH56</f>
        <v>0</v>
      </c>
      <c r="C56" s="257" t="s">
        <v>78</v>
      </c>
      <c r="D56" s="105">
        <f>IF(CC56&gt;4,"4",CC56)+IF(CD56&gt;4,"4",CD56)</f>
        <v>0</v>
      </c>
      <c r="E56" s="257"/>
      <c r="F56" s="108">
        <f>CE56</f>
        <v>0</v>
      </c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59"/>
      <c r="AW56" s="31"/>
      <c r="AX56" s="260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9"/>
      <c r="BZ56" s="4">
        <f t="shared" si="30"/>
        <v>0</v>
      </c>
      <c r="CA56" s="4">
        <f t="shared" si="31"/>
        <v>0</v>
      </c>
      <c r="CB56" s="33">
        <f>BZ56+CA56</f>
        <v>0</v>
      </c>
      <c r="CC56" s="32">
        <f t="shared" si="32"/>
        <v>0</v>
      </c>
      <c r="CD56" s="32">
        <f t="shared" si="33"/>
        <v>0</v>
      </c>
      <c r="CE56" s="33">
        <f>CC56+CD56</f>
        <v>0</v>
      </c>
      <c r="CF56" s="32">
        <f t="shared" si="34"/>
        <v>0</v>
      </c>
      <c r="CG56" s="32">
        <f t="shared" si="35"/>
        <v>0</v>
      </c>
      <c r="CH56" s="32">
        <f>CG56+CF56</f>
        <v>0</v>
      </c>
      <c r="CI56" s="32"/>
      <c r="CJ56" s="105">
        <f t="shared" si="36"/>
        <v>11</v>
      </c>
      <c r="CK56" s="105" t="str">
        <f t="shared" si="37"/>
        <v/>
      </c>
    </row>
    <row r="57" spans="1:89">
      <c r="A57" s="256" t="s">
        <v>259</v>
      </c>
      <c r="B57" s="105">
        <f>CH57</f>
        <v>0</v>
      </c>
      <c r="C57" s="257" t="s">
        <v>78</v>
      </c>
      <c r="D57" s="105">
        <f>IF(CC57&gt;4,"4",CC57)+IF(CD57&gt;4,"4",CD57)</f>
        <v>0</v>
      </c>
      <c r="E57" s="257"/>
      <c r="F57" s="108">
        <f>CE57</f>
        <v>0</v>
      </c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59"/>
      <c r="AW57" s="31"/>
      <c r="AX57" s="260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9"/>
      <c r="BZ57" s="4">
        <f t="shared" si="30"/>
        <v>0</v>
      </c>
      <c r="CA57" s="4">
        <f t="shared" si="31"/>
        <v>0</v>
      </c>
      <c r="CB57" s="33">
        <f>BZ57+CA57</f>
        <v>0</v>
      </c>
      <c r="CC57" s="32">
        <f t="shared" si="32"/>
        <v>0</v>
      </c>
      <c r="CD57" s="32">
        <f t="shared" si="33"/>
        <v>0</v>
      </c>
      <c r="CE57" s="33">
        <f>CC57+CD57</f>
        <v>0</v>
      </c>
      <c r="CF57" s="32">
        <f t="shared" si="34"/>
        <v>0</v>
      </c>
      <c r="CG57" s="32">
        <f t="shared" si="35"/>
        <v>0</v>
      </c>
      <c r="CH57" s="32">
        <f>CG57+CF57</f>
        <v>0</v>
      </c>
      <c r="CI57" s="32"/>
      <c r="CJ57" s="105">
        <f t="shared" si="36"/>
        <v>11</v>
      </c>
      <c r="CK57" s="105" t="str">
        <f t="shared" si="37"/>
        <v/>
      </c>
    </row>
    <row r="58" spans="1:89" ht="15" thickBot="1">
      <c r="A58" s="212" t="s">
        <v>246</v>
      </c>
      <c r="B58" s="109">
        <f>CH58</f>
        <v>0</v>
      </c>
      <c r="C58" s="109" t="s">
        <v>78</v>
      </c>
      <c r="D58" s="109">
        <f>IF(CC58&gt;4,"4",CC58)+IF(CD58&gt;4,"4",CD58)</f>
        <v>0</v>
      </c>
      <c r="E58" s="109" t="str">
        <f t="shared" si="29"/>
        <v/>
      </c>
      <c r="F58" s="110">
        <f>CE58</f>
        <v>0</v>
      </c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177"/>
      <c r="AW58" s="31"/>
      <c r="AX58" s="183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7"/>
      <c r="BZ58" s="4">
        <f t="shared" si="30"/>
        <v>0</v>
      </c>
      <c r="CA58" s="4">
        <f t="shared" si="31"/>
        <v>0</v>
      </c>
      <c r="CB58" s="33">
        <f>BZ58+CA58</f>
        <v>0</v>
      </c>
      <c r="CC58" s="32">
        <f t="shared" si="32"/>
        <v>0</v>
      </c>
      <c r="CD58" s="32">
        <f t="shared" si="33"/>
        <v>0</v>
      </c>
      <c r="CE58" s="33">
        <f>CC58+CD58</f>
        <v>0</v>
      </c>
      <c r="CF58" s="32">
        <f t="shared" si="34"/>
        <v>0</v>
      </c>
      <c r="CG58" s="32">
        <f t="shared" si="35"/>
        <v>0</v>
      </c>
      <c r="CH58" s="32">
        <f>CG58+CF58</f>
        <v>0</v>
      </c>
      <c r="CI58" s="32"/>
      <c r="CJ58" s="109">
        <f t="shared" si="36"/>
        <v>11</v>
      </c>
      <c r="CK58" s="109" t="str">
        <f t="shared" si="37"/>
        <v/>
      </c>
    </row>
    <row r="59" spans="1:89" ht="15" thickBot="1">
      <c r="A59" s="211"/>
      <c r="B59" s="1"/>
      <c r="C59" s="3"/>
      <c r="D59" s="34"/>
      <c r="E59" s="23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185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1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235"/>
      <c r="BX59" s="34"/>
      <c r="BY59" s="34"/>
      <c r="CB59" s="33"/>
      <c r="CC59" s="32"/>
      <c r="CD59" s="32"/>
      <c r="CE59" s="33"/>
      <c r="CF59" s="32"/>
      <c r="CG59" s="32"/>
      <c r="CH59" s="32"/>
      <c r="CI59" s="32"/>
      <c r="CJ59" s="34"/>
      <c r="CK59" s="34"/>
    </row>
    <row r="60" spans="1:89" ht="15" thickBot="1">
      <c r="A60" s="209" t="s">
        <v>88</v>
      </c>
      <c r="B60" s="99">
        <f t="shared" ref="B60:B65" si="39">CH60</f>
        <v>45</v>
      </c>
      <c r="C60" s="99" t="s">
        <v>89</v>
      </c>
      <c r="D60" s="99">
        <f t="shared" si="14"/>
        <v>2</v>
      </c>
      <c r="E60" s="234">
        <f t="shared" ref="E60:E65" si="40">IF(CK60&gt;3,"",CK60)</f>
        <v>1</v>
      </c>
      <c r="F60" s="100">
        <f t="shared" si="15"/>
        <v>2</v>
      </c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>
        <v>25</v>
      </c>
      <c r="X60" s="167">
        <v>20</v>
      </c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168"/>
      <c r="AW60" s="31"/>
      <c r="AX60" s="178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246"/>
      <c r="BX60" s="167"/>
      <c r="BY60" s="168"/>
      <c r="BZ60" s="4">
        <f t="shared" ref="BZ60:BZ65" si="41">SUM(G60:AV60)</f>
        <v>45</v>
      </c>
      <c r="CA60" s="4">
        <f t="shared" ref="CA60:CA65" si="42">SUM(AX60:BY60)</f>
        <v>0</v>
      </c>
      <c r="CB60" s="33">
        <f t="shared" si="16"/>
        <v>45</v>
      </c>
      <c r="CC60" s="32">
        <f t="shared" ref="CC60:CC65" si="43">COUNT(G60:AV60)</f>
        <v>2</v>
      </c>
      <c r="CD60" s="32">
        <f t="shared" ref="CD60:CD65" si="44">COUNT(AX60:BY60)</f>
        <v>0</v>
      </c>
      <c r="CE60" s="33">
        <f t="shared" si="17"/>
        <v>2</v>
      </c>
      <c r="CF60" s="32">
        <f t="shared" ref="CF60:CF65" si="45">IF(CC60&gt;3,SUM(LARGE($G60:$AV60,1)+LARGE($G60:$AV60,2)+LARGE($G60:$AV60,3)+LARGE($G60:$AV60,4)),SUM(G60:AV60))</f>
        <v>45</v>
      </c>
      <c r="CG60" s="32">
        <f t="shared" ref="CG60:CG65" si="46">IF(CD60&gt;3,SUM(LARGE($AX60:$BY60,1)+LARGE($AX60:$BY60,2)+LARGE($AX60:$BY60,3)+LARGE($AX60:$BY60,4)),SUM(AX60:BY60))</f>
        <v>0</v>
      </c>
      <c r="CH60" s="32">
        <f t="shared" si="18"/>
        <v>45</v>
      </c>
      <c r="CI60" s="32"/>
      <c r="CJ60" s="99">
        <f t="shared" ref="CJ60:CJ65" si="47">RANK(B60,$B$60:$B$65)</f>
        <v>1</v>
      </c>
      <c r="CK60" s="99">
        <f t="shared" ref="CK60:CK65" si="48">IF($B60=0,"",$CJ60)</f>
        <v>1</v>
      </c>
    </row>
    <row r="61" spans="1:89">
      <c r="A61" s="208" t="s">
        <v>90</v>
      </c>
      <c r="B61" s="98">
        <f t="shared" si="39"/>
        <v>23</v>
      </c>
      <c r="C61" s="98" t="s">
        <v>89</v>
      </c>
      <c r="D61" s="98">
        <f t="shared" si="14"/>
        <v>1</v>
      </c>
      <c r="E61" s="98">
        <f t="shared" si="40"/>
        <v>2</v>
      </c>
      <c r="F61" s="102">
        <f t="shared" si="15"/>
        <v>1</v>
      </c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>
        <v>23</v>
      </c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168"/>
      <c r="AW61" s="31"/>
      <c r="AX61" s="179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9"/>
      <c r="BZ61" s="4">
        <f t="shared" si="41"/>
        <v>23</v>
      </c>
      <c r="CA61" s="4">
        <f t="shared" si="42"/>
        <v>0</v>
      </c>
      <c r="CB61" s="33">
        <f t="shared" si="16"/>
        <v>23</v>
      </c>
      <c r="CC61" s="32">
        <f t="shared" si="43"/>
        <v>1</v>
      </c>
      <c r="CD61" s="32">
        <f t="shared" si="44"/>
        <v>0</v>
      </c>
      <c r="CE61" s="33">
        <f t="shared" si="17"/>
        <v>1</v>
      </c>
      <c r="CF61" s="32">
        <f t="shared" si="45"/>
        <v>23</v>
      </c>
      <c r="CG61" s="32">
        <f t="shared" si="46"/>
        <v>0</v>
      </c>
      <c r="CH61" s="32">
        <f t="shared" si="18"/>
        <v>23</v>
      </c>
      <c r="CI61" s="32"/>
      <c r="CJ61" s="98">
        <f t="shared" si="47"/>
        <v>2</v>
      </c>
      <c r="CK61" s="98">
        <f t="shared" si="48"/>
        <v>2</v>
      </c>
    </row>
    <row r="62" spans="1:89">
      <c r="A62" s="208" t="s">
        <v>91</v>
      </c>
      <c r="B62" s="98">
        <f t="shared" si="39"/>
        <v>0</v>
      </c>
      <c r="C62" s="98" t="s">
        <v>89</v>
      </c>
      <c r="D62" s="98">
        <f t="shared" si="14"/>
        <v>0</v>
      </c>
      <c r="E62" s="98" t="str">
        <f t="shared" si="40"/>
        <v/>
      </c>
      <c r="F62" s="102">
        <f t="shared" si="15"/>
        <v>0</v>
      </c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169"/>
      <c r="AW62" s="31"/>
      <c r="AX62" s="179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9"/>
      <c r="BZ62" s="4">
        <f t="shared" si="41"/>
        <v>0</v>
      </c>
      <c r="CA62" s="4">
        <f t="shared" si="42"/>
        <v>0</v>
      </c>
      <c r="CB62" s="33">
        <f t="shared" si="16"/>
        <v>0</v>
      </c>
      <c r="CC62" s="32">
        <f t="shared" si="43"/>
        <v>0</v>
      </c>
      <c r="CD62" s="32">
        <f t="shared" si="44"/>
        <v>0</v>
      </c>
      <c r="CE62" s="33">
        <f t="shared" si="17"/>
        <v>0</v>
      </c>
      <c r="CF62" s="32">
        <f t="shared" si="45"/>
        <v>0</v>
      </c>
      <c r="CG62" s="32">
        <f t="shared" si="46"/>
        <v>0</v>
      </c>
      <c r="CH62" s="32">
        <f t="shared" si="18"/>
        <v>0</v>
      </c>
      <c r="CI62" s="32"/>
      <c r="CJ62" s="98">
        <f t="shared" si="47"/>
        <v>3</v>
      </c>
      <c r="CK62" s="98" t="str">
        <f t="shared" si="48"/>
        <v/>
      </c>
    </row>
    <row r="63" spans="1:89">
      <c r="A63" s="208" t="s">
        <v>92</v>
      </c>
      <c r="B63" s="98">
        <f t="shared" si="39"/>
        <v>0</v>
      </c>
      <c r="C63" s="98" t="s">
        <v>89</v>
      </c>
      <c r="D63" s="98">
        <f t="shared" si="14"/>
        <v>0</v>
      </c>
      <c r="E63" s="98" t="str">
        <f t="shared" si="40"/>
        <v/>
      </c>
      <c r="F63" s="102">
        <f t="shared" si="15"/>
        <v>0</v>
      </c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169"/>
      <c r="AW63" s="31"/>
      <c r="AX63" s="179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9"/>
      <c r="BZ63" s="4">
        <f t="shared" si="41"/>
        <v>0</v>
      </c>
      <c r="CA63" s="4">
        <f t="shared" si="42"/>
        <v>0</v>
      </c>
      <c r="CB63" s="33">
        <f t="shared" si="16"/>
        <v>0</v>
      </c>
      <c r="CC63" s="32">
        <f t="shared" si="43"/>
        <v>0</v>
      </c>
      <c r="CD63" s="32">
        <f t="shared" si="44"/>
        <v>0</v>
      </c>
      <c r="CE63" s="33">
        <f t="shared" si="17"/>
        <v>0</v>
      </c>
      <c r="CF63" s="32">
        <f t="shared" si="45"/>
        <v>0</v>
      </c>
      <c r="CG63" s="32">
        <f t="shared" si="46"/>
        <v>0</v>
      </c>
      <c r="CH63" s="32">
        <f t="shared" si="18"/>
        <v>0</v>
      </c>
      <c r="CI63" s="32"/>
      <c r="CJ63" s="98">
        <f t="shared" si="47"/>
        <v>3</v>
      </c>
      <c r="CK63" s="98" t="str">
        <f t="shared" si="48"/>
        <v/>
      </c>
    </row>
    <row r="64" spans="1:89">
      <c r="A64" s="208" t="s">
        <v>224</v>
      </c>
      <c r="B64" s="98">
        <f t="shared" si="39"/>
        <v>0</v>
      </c>
      <c r="C64" s="98" t="s">
        <v>89</v>
      </c>
      <c r="D64" s="98">
        <f>IF(CC64&gt;4,"4",CC64)+IF(CD64&gt;4,"4",CD64)</f>
        <v>0</v>
      </c>
      <c r="E64" s="98" t="str">
        <f t="shared" si="40"/>
        <v/>
      </c>
      <c r="F64" s="102">
        <f>CE64</f>
        <v>0</v>
      </c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169"/>
      <c r="AW64" s="31"/>
      <c r="AX64" s="179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9"/>
      <c r="BZ64" s="4">
        <f t="shared" si="41"/>
        <v>0</v>
      </c>
      <c r="CA64" s="4">
        <f t="shared" si="42"/>
        <v>0</v>
      </c>
      <c r="CB64" s="33">
        <f>BZ64+CA64</f>
        <v>0</v>
      </c>
      <c r="CC64" s="32">
        <f t="shared" si="43"/>
        <v>0</v>
      </c>
      <c r="CD64" s="32">
        <f t="shared" si="44"/>
        <v>0</v>
      </c>
      <c r="CE64" s="33">
        <f>CC64+CD64</f>
        <v>0</v>
      </c>
      <c r="CF64" s="32">
        <f t="shared" si="45"/>
        <v>0</v>
      </c>
      <c r="CG64" s="32">
        <f t="shared" si="46"/>
        <v>0</v>
      </c>
      <c r="CH64" s="32">
        <f>CG64+CF64</f>
        <v>0</v>
      </c>
      <c r="CI64" s="32"/>
      <c r="CJ64" s="98">
        <f t="shared" si="47"/>
        <v>3</v>
      </c>
      <c r="CK64" s="98" t="str">
        <f t="shared" si="48"/>
        <v/>
      </c>
    </row>
    <row r="65" spans="1:89" ht="15" thickBot="1">
      <c r="A65" s="210"/>
      <c r="B65" s="103">
        <f t="shared" si="39"/>
        <v>0</v>
      </c>
      <c r="C65" s="103" t="s">
        <v>89</v>
      </c>
      <c r="D65" s="103">
        <f>IF(CC65&gt;4,"4",CC65)+IF(CD65&gt;4,"4",CD65)</f>
        <v>0</v>
      </c>
      <c r="E65" s="103" t="str">
        <f t="shared" si="40"/>
        <v/>
      </c>
      <c r="F65" s="104">
        <f>CE65</f>
        <v>0</v>
      </c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171"/>
      <c r="AW65" s="31"/>
      <c r="AX65" s="18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245"/>
      <c r="BX65" s="170"/>
      <c r="BY65" s="171"/>
      <c r="BZ65" s="4">
        <f t="shared" si="41"/>
        <v>0</v>
      </c>
      <c r="CA65" s="4">
        <f t="shared" si="42"/>
        <v>0</v>
      </c>
      <c r="CB65" s="33">
        <f>BZ65+CA65</f>
        <v>0</v>
      </c>
      <c r="CC65" s="32">
        <f t="shared" si="43"/>
        <v>0</v>
      </c>
      <c r="CD65" s="32">
        <f t="shared" si="44"/>
        <v>0</v>
      </c>
      <c r="CE65" s="33">
        <f>CC65+CD65</f>
        <v>0</v>
      </c>
      <c r="CF65" s="32">
        <f t="shared" si="45"/>
        <v>0</v>
      </c>
      <c r="CG65" s="32">
        <f t="shared" si="46"/>
        <v>0</v>
      </c>
      <c r="CH65" s="32">
        <f>CG65+CF65</f>
        <v>0</v>
      </c>
      <c r="CI65" s="32"/>
      <c r="CJ65" s="103">
        <f t="shared" si="47"/>
        <v>3</v>
      </c>
      <c r="CK65" s="103" t="str">
        <f t="shared" si="48"/>
        <v/>
      </c>
    </row>
    <row r="66" spans="1:89">
      <c r="G66" s="35"/>
      <c r="H66" s="35"/>
      <c r="I66" s="35"/>
      <c r="J66" s="35"/>
      <c r="K66" s="32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6"/>
      <c r="AX66" s="96"/>
      <c r="AY66" s="96"/>
      <c r="AZ66" s="94"/>
      <c r="BA66" s="96"/>
      <c r="BB66" s="96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131"/>
      <c r="BO66" s="131"/>
      <c r="BP66" s="94"/>
      <c r="BQ66" s="131"/>
      <c r="BR66" s="94"/>
      <c r="BS66" s="94"/>
      <c r="BT66" s="94"/>
      <c r="BU66" s="94"/>
      <c r="BV66" s="84"/>
      <c r="BW66" s="121"/>
      <c r="BX66" s="84"/>
      <c r="BY66" s="84"/>
      <c r="CC66" s="35"/>
      <c r="CD66" s="35"/>
    </row>
    <row r="67" spans="1:89">
      <c r="G67" s="37">
        <f t="shared" ref="G67:AV67" si="49">COUNT(G10:G63)</f>
        <v>5</v>
      </c>
      <c r="H67" s="37">
        <f t="shared" si="49"/>
        <v>5</v>
      </c>
      <c r="I67" s="37">
        <f t="shared" si="49"/>
        <v>1</v>
      </c>
      <c r="J67" s="37">
        <f t="shared" si="49"/>
        <v>0</v>
      </c>
      <c r="K67" s="37">
        <f t="shared" si="49"/>
        <v>1</v>
      </c>
      <c r="L67" s="37">
        <f t="shared" si="49"/>
        <v>4</v>
      </c>
      <c r="M67" s="37">
        <f t="shared" si="49"/>
        <v>0</v>
      </c>
      <c r="N67" s="37">
        <f t="shared" si="49"/>
        <v>5</v>
      </c>
      <c r="O67" s="37">
        <f t="shared" si="49"/>
        <v>12</v>
      </c>
      <c r="P67" s="37">
        <f t="shared" si="49"/>
        <v>1</v>
      </c>
      <c r="Q67" s="37">
        <f t="shared" si="49"/>
        <v>0</v>
      </c>
      <c r="R67" s="37">
        <f t="shared" si="49"/>
        <v>0</v>
      </c>
      <c r="S67" s="37">
        <f t="shared" si="49"/>
        <v>0</v>
      </c>
      <c r="T67" s="37">
        <f>COUNT(T10:T63)</f>
        <v>0</v>
      </c>
      <c r="U67" s="37">
        <f t="shared" si="49"/>
        <v>0</v>
      </c>
      <c r="V67" s="37">
        <f t="shared" si="49"/>
        <v>0</v>
      </c>
      <c r="W67" s="37">
        <f>COUNT(W10:W63)</f>
        <v>3</v>
      </c>
      <c r="X67" s="37">
        <f t="shared" si="49"/>
        <v>9</v>
      </c>
      <c r="Y67" s="37">
        <f>COUNT(Y10:Y65)</f>
        <v>0</v>
      </c>
      <c r="Z67" s="37">
        <f t="shared" si="49"/>
        <v>0</v>
      </c>
      <c r="AA67" s="37">
        <f t="shared" si="49"/>
        <v>0</v>
      </c>
      <c r="AB67" s="37">
        <f t="shared" si="49"/>
        <v>0</v>
      </c>
      <c r="AC67" s="37">
        <f>COUNT(AC10:AC63)</f>
        <v>0</v>
      </c>
      <c r="AD67" s="37">
        <f t="shared" si="49"/>
        <v>0</v>
      </c>
      <c r="AE67" s="37">
        <f>COUNT(AE10:AE65)</f>
        <v>0</v>
      </c>
      <c r="AF67" s="37">
        <f t="shared" si="49"/>
        <v>0</v>
      </c>
      <c r="AG67" s="37">
        <f t="shared" si="49"/>
        <v>0</v>
      </c>
      <c r="AH67" s="37">
        <f t="shared" si="49"/>
        <v>0</v>
      </c>
      <c r="AI67" s="37">
        <f t="shared" si="49"/>
        <v>0</v>
      </c>
      <c r="AJ67" s="37">
        <f t="shared" si="49"/>
        <v>0</v>
      </c>
      <c r="AK67" s="37">
        <f t="shared" ref="AK67" si="50">COUNT(AK10:AK63)</f>
        <v>0</v>
      </c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>
        <f t="shared" si="49"/>
        <v>0</v>
      </c>
      <c r="AW67" s="36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120"/>
      <c r="BO67" s="120"/>
      <c r="BP67" s="84"/>
      <c r="BQ67" s="120"/>
      <c r="BR67" s="84"/>
      <c r="BS67" s="84"/>
      <c r="BT67" s="84"/>
      <c r="BU67" s="84"/>
      <c r="BV67" s="84"/>
      <c r="BW67" s="122"/>
      <c r="BX67" s="84"/>
      <c r="BY67" s="84"/>
      <c r="CC67" s="35"/>
      <c r="CD67" s="35"/>
    </row>
    <row r="68" spans="1:89" s="5" customFormat="1">
      <c r="A68" s="1"/>
      <c r="C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4"/>
      <c r="X68" s="6"/>
      <c r="Y68" s="6"/>
      <c r="Z68" s="6"/>
      <c r="AA68" s="6"/>
      <c r="AB68" s="6"/>
      <c r="AC68" s="4"/>
      <c r="AD68" s="6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36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121"/>
      <c r="BO68" s="121"/>
      <c r="BP68" s="85"/>
      <c r="BQ68" s="121"/>
      <c r="BR68" s="85"/>
      <c r="BS68" s="85"/>
      <c r="BT68" s="85"/>
      <c r="BU68" s="85"/>
      <c r="BV68" s="85"/>
      <c r="BW68" s="134"/>
      <c r="BX68" s="85"/>
      <c r="BY68" s="85"/>
      <c r="BZ68" s="4"/>
      <c r="CA68" s="4"/>
      <c r="CB68" s="4"/>
      <c r="CC68" s="7"/>
      <c r="CD68" s="7"/>
      <c r="CE68" s="4"/>
    </row>
    <row r="69" spans="1:89" s="5" customFormat="1">
      <c r="C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4"/>
      <c r="X69" s="6"/>
      <c r="Y69" s="6"/>
      <c r="Z69" s="6"/>
      <c r="AA69" s="6"/>
      <c r="AB69" s="6"/>
      <c r="AC69" s="4"/>
      <c r="AD69" s="6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36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121"/>
      <c r="BO69" s="121"/>
      <c r="BP69" s="85"/>
      <c r="BQ69" s="121"/>
      <c r="BR69" s="85"/>
      <c r="BS69" s="85"/>
      <c r="BT69" s="85"/>
      <c r="BU69" s="85"/>
      <c r="BV69" s="85"/>
      <c r="BW69" s="134"/>
      <c r="BX69" s="85"/>
      <c r="BY69" s="85"/>
      <c r="BZ69" s="4"/>
      <c r="CA69" s="4"/>
      <c r="CB69" s="4"/>
      <c r="CC69" s="7"/>
      <c r="CD69" s="7"/>
      <c r="CE69" s="4"/>
    </row>
    <row r="70" spans="1:89" s="11" customFormat="1">
      <c r="A70" s="5"/>
      <c r="C70" s="12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3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122"/>
      <c r="BO70" s="122"/>
      <c r="BP70" s="86"/>
      <c r="BQ70" s="122"/>
      <c r="BR70" s="86"/>
      <c r="BS70" s="86"/>
      <c r="BT70" s="86"/>
      <c r="BU70" s="86"/>
      <c r="BV70" s="86"/>
      <c r="BW70" s="134"/>
      <c r="BX70" s="86"/>
      <c r="BY70" s="86"/>
      <c r="BZ70" s="12"/>
      <c r="CA70" s="12"/>
      <c r="CB70" s="4"/>
      <c r="CC70" s="16"/>
      <c r="CD70" s="16"/>
      <c r="CE70" s="12"/>
    </row>
    <row r="71" spans="1:89" s="11" customFormat="1">
      <c r="C71" s="12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36"/>
      <c r="AX71" s="97"/>
      <c r="AY71" s="97"/>
      <c r="AZ71" s="97"/>
      <c r="BA71" s="97"/>
      <c r="BB71" s="97"/>
      <c r="BC71" s="97"/>
      <c r="BD71" s="86"/>
      <c r="BE71" s="97"/>
      <c r="BF71" s="97"/>
      <c r="BG71" s="97"/>
      <c r="BH71" s="97"/>
      <c r="BI71" s="97"/>
      <c r="BJ71" s="97"/>
      <c r="BK71" s="97"/>
      <c r="BL71" s="97"/>
      <c r="BM71" s="97"/>
      <c r="BN71" s="134"/>
      <c r="BO71" s="134"/>
      <c r="BP71" s="97"/>
      <c r="BQ71" s="134"/>
      <c r="BR71" s="97"/>
      <c r="BS71" s="97"/>
      <c r="BT71" s="97"/>
      <c r="BU71" s="97"/>
      <c r="BV71" s="88"/>
      <c r="BW71" s="121"/>
      <c r="BX71" s="88"/>
      <c r="BY71" s="97"/>
      <c r="BZ71" s="12"/>
      <c r="CA71" s="4"/>
      <c r="CB71" s="4"/>
      <c r="CC71" s="16"/>
      <c r="CD71" s="16"/>
      <c r="CE71" s="12"/>
    </row>
    <row r="72" spans="1:89" s="11" customFormat="1">
      <c r="B72" s="12"/>
      <c r="C72" s="12"/>
      <c r="D72" s="12"/>
      <c r="E72" s="12"/>
      <c r="F72" s="35"/>
      <c r="G72" s="38"/>
      <c r="H72" s="23"/>
      <c r="I72" s="38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36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134"/>
      <c r="BO72" s="134"/>
      <c r="BP72" s="97"/>
      <c r="BQ72" s="134"/>
      <c r="BR72" s="97"/>
      <c r="BS72" s="97"/>
      <c r="BT72" s="97"/>
      <c r="BU72" s="97"/>
      <c r="BV72" s="88"/>
      <c r="BW72" s="131"/>
      <c r="BX72" s="88"/>
      <c r="BY72" s="97"/>
      <c r="BZ72" s="12"/>
      <c r="CA72" s="4"/>
      <c r="CB72" s="4"/>
      <c r="CC72" s="16"/>
      <c r="CD72" s="16"/>
      <c r="CE72" s="12"/>
      <c r="CJ72" s="12"/>
      <c r="CK72" s="12"/>
    </row>
    <row r="73" spans="1:89" s="11" customFormat="1">
      <c r="B73" s="12"/>
      <c r="C73" s="12"/>
      <c r="D73" s="12"/>
      <c r="E73" s="12"/>
      <c r="F73" s="35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36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134"/>
      <c r="BO73" s="134"/>
      <c r="BP73" s="97"/>
      <c r="BQ73" s="134"/>
      <c r="BR73" s="97"/>
      <c r="BS73" s="97"/>
      <c r="BT73" s="97"/>
      <c r="BU73" s="97"/>
      <c r="BV73" s="88"/>
      <c r="BW73" s="131"/>
      <c r="BX73" s="88"/>
      <c r="BY73" s="97"/>
      <c r="BZ73" s="12"/>
      <c r="CA73" s="4"/>
      <c r="CB73" s="4"/>
      <c r="CC73" s="16"/>
      <c r="CD73" s="16"/>
      <c r="CE73" s="12"/>
      <c r="CJ73" s="12"/>
      <c r="CK73" s="12"/>
    </row>
    <row r="74" spans="1:89" s="5" customFormat="1">
      <c r="A74" s="11"/>
      <c r="B74" s="4"/>
      <c r="C74" s="4"/>
      <c r="D74" s="4"/>
      <c r="E74" s="4"/>
      <c r="F74" s="3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36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121"/>
      <c r="BO74" s="121"/>
      <c r="BP74" s="85"/>
      <c r="BQ74" s="121"/>
      <c r="BR74" s="85"/>
      <c r="BS74" s="85"/>
      <c r="BT74" s="85"/>
      <c r="BU74" s="85"/>
      <c r="BV74" s="85"/>
      <c r="BW74" s="131"/>
      <c r="BX74" s="85"/>
      <c r="BY74" s="85"/>
      <c r="BZ74" s="4"/>
      <c r="CA74" s="4"/>
      <c r="CB74" s="4"/>
      <c r="CC74" s="7"/>
      <c r="CD74" s="7"/>
      <c r="CE74" s="4"/>
      <c r="CJ74" s="4"/>
      <c r="CK74" s="4"/>
    </row>
    <row r="75" spans="1:89">
      <c r="A75" s="5"/>
      <c r="F75" s="35"/>
      <c r="G75" s="35"/>
      <c r="H75" s="35"/>
      <c r="I75" s="35"/>
      <c r="J75" s="35"/>
      <c r="K75" s="32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6"/>
      <c r="AX75" s="96"/>
      <c r="AY75" s="96"/>
      <c r="AZ75" s="94"/>
      <c r="BA75" s="96"/>
      <c r="BB75" s="96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131"/>
      <c r="BO75" s="131"/>
      <c r="BP75" s="94"/>
      <c r="BQ75" s="131"/>
      <c r="BR75" s="94"/>
      <c r="BS75" s="94"/>
      <c r="BT75" s="94"/>
      <c r="BU75" s="94"/>
      <c r="BV75" s="84"/>
      <c r="BW75" s="131"/>
      <c r="BX75" s="84"/>
      <c r="BY75" s="84"/>
      <c r="CC75" s="35"/>
      <c r="CD75" s="35"/>
    </row>
    <row r="76" spans="1:89">
      <c r="B76" s="35"/>
      <c r="C76" s="32"/>
      <c r="D76" s="35"/>
      <c r="E76" s="32"/>
      <c r="F76" s="35"/>
      <c r="G76" s="35"/>
      <c r="H76" s="35"/>
      <c r="I76" s="35"/>
      <c r="J76" s="35"/>
      <c r="K76" s="32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6"/>
      <c r="AX76" s="96"/>
      <c r="AY76" s="96"/>
      <c r="AZ76" s="94"/>
      <c r="BA76" s="96"/>
      <c r="BB76" s="96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131"/>
      <c r="BO76" s="131"/>
      <c r="BP76" s="94"/>
      <c r="BQ76" s="131"/>
      <c r="BR76" s="94"/>
      <c r="BS76" s="94"/>
      <c r="BT76" s="94"/>
      <c r="BU76" s="94"/>
      <c r="BV76" s="84"/>
      <c r="BW76" s="131"/>
      <c r="BX76" s="84"/>
      <c r="BY76" s="84"/>
      <c r="CC76" s="35"/>
      <c r="CD76" s="35"/>
      <c r="CE76" s="35"/>
      <c r="CJ76" s="32"/>
      <c r="CK76" s="32"/>
    </row>
    <row r="77" spans="1:89">
      <c r="A77" s="40"/>
      <c r="B77" s="35"/>
      <c r="C77" s="32"/>
      <c r="D77" s="35"/>
      <c r="E77" s="32"/>
      <c r="F77" s="35"/>
      <c r="G77" s="35"/>
      <c r="H77" s="35"/>
      <c r="I77" s="35"/>
      <c r="J77" s="35"/>
      <c r="K77" s="32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6"/>
      <c r="AX77" s="96"/>
      <c r="AY77" s="96"/>
      <c r="AZ77" s="94"/>
      <c r="BA77" s="96"/>
      <c r="BB77" s="96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131"/>
      <c r="BO77" s="131"/>
      <c r="BP77" s="94"/>
      <c r="BQ77" s="131"/>
      <c r="BR77" s="94"/>
      <c r="BS77" s="94"/>
      <c r="BT77" s="94"/>
      <c r="BU77" s="94"/>
      <c r="BV77" s="84"/>
      <c r="BW77" s="131"/>
      <c r="BX77" s="84"/>
      <c r="BY77" s="84"/>
      <c r="CC77" s="35"/>
      <c r="CD77" s="35"/>
      <c r="CE77" s="35"/>
      <c r="CJ77" s="32"/>
      <c r="CK77" s="32"/>
    </row>
    <row r="78" spans="1:89">
      <c r="A78" s="40"/>
      <c r="B78" s="35"/>
      <c r="C78" s="32"/>
      <c r="D78" s="35"/>
      <c r="E78" s="32"/>
      <c r="F78" s="35"/>
      <c r="G78" s="35"/>
      <c r="H78" s="35"/>
      <c r="I78" s="35"/>
      <c r="J78" s="35"/>
      <c r="K78" s="32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6"/>
      <c r="AX78" s="96"/>
      <c r="AY78" s="96"/>
      <c r="AZ78" s="94"/>
      <c r="BA78" s="96"/>
      <c r="BB78" s="96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131"/>
      <c r="BO78" s="131"/>
      <c r="BP78" s="94"/>
      <c r="BQ78" s="131"/>
      <c r="BR78" s="94"/>
      <c r="BS78" s="94"/>
      <c r="BT78" s="94"/>
      <c r="BU78" s="94"/>
      <c r="BV78" s="84"/>
      <c r="BW78" s="131"/>
      <c r="BX78" s="84"/>
      <c r="BY78" s="84"/>
      <c r="CC78" s="35"/>
      <c r="CD78" s="35"/>
      <c r="CE78" s="35"/>
      <c r="CJ78" s="32"/>
      <c r="CK78" s="32"/>
    </row>
    <row r="79" spans="1:89">
      <c r="A79" s="40"/>
      <c r="B79" s="35"/>
      <c r="C79" s="32"/>
      <c r="D79" s="35"/>
      <c r="E79" s="32"/>
      <c r="F79" s="35"/>
      <c r="G79" s="35"/>
      <c r="H79" s="35"/>
      <c r="I79" s="35"/>
      <c r="J79" s="35"/>
      <c r="K79" s="32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6"/>
      <c r="AX79" s="96"/>
      <c r="AY79" s="96"/>
      <c r="AZ79" s="94"/>
      <c r="BA79" s="96"/>
      <c r="BB79" s="96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131"/>
      <c r="BO79" s="131"/>
      <c r="BP79" s="94"/>
      <c r="BQ79" s="131"/>
      <c r="BR79" s="94"/>
      <c r="BS79" s="94"/>
      <c r="BT79" s="94"/>
      <c r="BU79" s="94"/>
      <c r="BV79" s="84"/>
      <c r="BW79" s="131"/>
      <c r="BX79" s="84"/>
      <c r="BY79" s="84"/>
      <c r="CC79" s="35"/>
      <c r="CD79" s="35"/>
      <c r="CE79" s="35"/>
      <c r="CJ79" s="32"/>
      <c r="CK79" s="32"/>
    </row>
    <row r="80" spans="1:89" ht="13.5" customHeight="1">
      <c r="A80" s="40"/>
      <c r="B80" s="35"/>
      <c r="C80" s="32"/>
      <c r="D80" s="35"/>
      <c r="E80" s="32"/>
      <c r="F80" s="35"/>
      <c r="G80" s="35"/>
      <c r="H80" s="35"/>
      <c r="I80" s="35"/>
      <c r="J80" s="35"/>
      <c r="K80" s="32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6"/>
      <c r="AX80" s="96"/>
      <c r="AY80" s="96"/>
      <c r="AZ80" s="94"/>
      <c r="BA80" s="96"/>
      <c r="BB80" s="96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131"/>
      <c r="BO80" s="131"/>
      <c r="BP80" s="94"/>
      <c r="BQ80" s="131"/>
      <c r="BR80" s="94"/>
      <c r="BS80" s="94"/>
      <c r="BT80" s="94"/>
      <c r="BU80" s="94"/>
      <c r="BV80" s="84"/>
      <c r="BW80" s="131"/>
      <c r="BX80" s="84"/>
      <c r="BY80" s="84"/>
      <c r="CC80" s="35"/>
      <c r="CD80" s="35"/>
      <c r="CE80" s="35"/>
      <c r="CJ80" s="32"/>
      <c r="CK80" s="32"/>
    </row>
    <row r="81" spans="1:89">
      <c r="A81" s="40"/>
      <c r="B81" s="35"/>
      <c r="C81" s="32"/>
      <c r="D81" s="35"/>
      <c r="E81" s="32"/>
      <c r="F81" s="35"/>
      <c r="G81" s="35"/>
      <c r="H81" s="35"/>
      <c r="I81" s="35"/>
      <c r="J81" s="35"/>
      <c r="K81" s="32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6"/>
      <c r="AX81" s="96"/>
      <c r="AY81" s="96"/>
      <c r="AZ81" s="94"/>
      <c r="BA81" s="96"/>
      <c r="BB81" s="96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131"/>
      <c r="BO81" s="131"/>
      <c r="BP81" s="94"/>
      <c r="BQ81" s="131"/>
      <c r="BR81" s="94"/>
      <c r="BS81" s="94"/>
      <c r="BT81" s="94"/>
      <c r="BU81" s="94"/>
      <c r="BV81" s="84"/>
      <c r="BW81" s="131"/>
      <c r="BX81" s="84"/>
      <c r="BY81" s="84"/>
      <c r="CC81" s="35"/>
      <c r="CD81" s="35"/>
      <c r="CE81" s="35"/>
      <c r="CJ81" s="32"/>
      <c r="CK81" s="32"/>
    </row>
    <row r="82" spans="1:89">
      <c r="A82" s="40"/>
      <c r="C82" s="32"/>
      <c r="F82" s="35"/>
      <c r="G82" s="35"/>
      <c r="H82" s="35"/>
      <c r="I82" s="35"/>
      <c r="J82" s="35"/>
      <c r="K82" s="32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6"/>
      <c r="AX82" s="96"/>
      <c r="AY82" s="96"/>
      <c r="AZ82" s="94"/>
      <c r="BA82" s="96"/>
      <c r="BB82" s="96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131"/>
      <c r="BO82" s="131"/>
      <c r="BP82" s="94"/>
      <c r="BQ82" s="131"/>
      <c r="BR82" s="94"/>
      <c r="BS82" s="94"/>
      <c r="BT82" s="94"/>
      <c r="BU82" s="94"/>
      <c r="BV82" s="84"/>
      <c r="BW82" s="131"/>
      <c r="BX82" s="84"/>
      <c r="BY82" s="84"/>
      <c r="CC82" s="35"/>
      <c r="CD82" s="35"/>
    </row>
    <row r="83" spans="1:89">
      <c r="C83" s="35"/>
      <c r="F83" s="35"/>
      <c r="G83" s="35"/>
      <c r="H83" s="35"/>
      <c r="I83" s="35"/>
      <c r="J83" s="35"/>
      <c r="K83" s="32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6"/>
      <c r="AX83" s="96"/>
      <c r="AY83" s="96"/>
      <c r="AZ83" s="94"/>
      <c r="BA83" s="96"/>
      <c r="BB83" s="96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131"/>
      <c r="BO83" s="131"/>
      <c r="BP83" s="94"/>
      <c r="BQ83" s="131"/>
      <c r="BR83" s="94"/>
      <c r="BS83" s="94"/>
      <c r="BT83" s="94"/>
      <c r="BU83" s="94"/>
      <c r="BV83" s="84"/>
      <c r="BW83" s="131"/>
      <c r="BX83" s="84"/>
      <c r="BY83" s="84"/>
      <c r="CC83" s="35"/>
      <c r="CD83" s="35"/>
    </row>
    <row r="84" spans="1:89">
      <c r="C84" s="3"/>
      <c r="F84" s="35"/>
      <c r="G84" s="35"/>
      <c r="H84" s="35"/>
      <c r="I84" s="35"/>
      <c r="J84" s="35"/>
      <c r="K84" s="32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6"/>
      <c r="AX84" s="96"/>
      <c r="AY84" s="96"/>
      <c r="AZ84" s="94"/>
      <c r="BA84" s="96"/>
      <c r="BB84" s="96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131"/>
      <c r="BO84" s="131"/>
      <c r="BP84" s="94"/>
      <c r="BQ84" s="131"/>
      <c r="BR84" s="94"/>
      <c r="BS84" s="94"/>
      <c r="BT84" s="94"/>
      <c r="BU84" s="94"/>
      <c r="BV84" s="84"/>
      <c r="BW84" s="131"/>
      <c r="BX84" s="84"/>
      <c r="BY84" s="84"/>
      <c r="CC84" s="35"/>
      <c r="CD84" s="35"/>
    </row>
    <row r="85" spans="1:89">
      <c r="B85" s="35"/>
      <c r="C85" s="35"/>
      <c r="D85" s="35"/>
      <c r="E85" s="32"/>
      <c r="F85" s="35"/>
      <c r="G85" s="35"/>
      <c r="H85" s="35"/>
      <c r="I85" s="35"/>
      <c r="J85" s="35"/>
      <c r="K85" s="32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6"/>
      <c r="AX85" s="96"/>
      <c r="AY85" s="96"/>
      <c r="AZ85" s="94"/>
      <c r="BA85" s="96"/>
      <c r="BB85" s="96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131"/>
      <c r="BO85" s="131"/>
      <c r="BP85" s="94"/>
      <c r="BQ85" s="131"/>
      <c r="BR85" s="94"/>
      <c r="BS85" s="94"/>
      <c r="BT85" s="94"/>
      <c r="BU85" s="94"/>
      <c r="BV85" s="84"/>
      <c r="BW85" s="131"/>
      <c r="BX85" s="84"/>
      <c r="BY85" s="84"/>
      <c r="CC85" s="35"/>
      <c r="CD85" s="35"/>
      <c r="CJ85" s="32"/>
      <c r="CK85" s="32"/>
    </row>
    <row r="86" spans="1:89" s="34" customFormat="1">
      <c r="A86" s="1"/>
      <c r="B86" s="35"/>
      <c r="C86" s="35"/>
      <c r="D86" s="35"/>
      <c r="E86" s="35"/>
      <c r="F86" s="35"/>
      <c r="G86" s="35"/>
      <c r="H86" s="35"/>
      <c r="I86" s="35"/>
      <c r="J86" s="35"/>
      <c r="K86" s="32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6"/>
      <c r="AX86" s="96"/>
      <c r="AY86" s="96"/>
      <c r="AZ86" s="94"/>
      <c r="BA86" s="96"/>
      <c r="BB86" s="96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131"/>
      <c r="BO86" s="131"/>
      <c r="BP86" s="94"/>
      <c r="BQ86" s="131"/>
      <c r="BR86" s="94"/>
      <c r="BS86" s="94"/>
      <c r="BT86" s="94"/>
      <c r="BU86" s="94"/>
      <c r="BV86" s="95"/>
      <c r="BW86" s="131"/>
      <c r="BX86" s="95"/>
      <c r="BY86" s="95"/>
      <c r="BZ86" s="4"/>
      <c r="CA86" s="4"/>
      <c r="CB86" s="4"/>
      <c r="CC86" s="35"/>
      <c r="CD86" s="35"/>
      <c r="CE86" s="2"/>
      <c r="CJ86" s="35"/>
      <c r="CK86" s="35"/>
    </row>
    <row r="87" spans="1:89">
      <c r="B87" s="35"/>
      <c r="C87" s="35"/>
      <c r="D87" s="35"/>
      <c r="E87" s="32"/>
      <c r="F87" s="35"/>
      <c r="G87" s="35"/>
      <c r="H87" s="35"/>
      <c r="I87" s="35"/>
      <c r="J87" s="35"/>
      <c r="K87" s="32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6"/>
      <c r="AX87" s="96"/>
      <c r="AY87" s="96"/>
      <c r="AZ87" s="94"/>
      <c r="BA87" s="96"/>
      <c r="BB87" s="96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131"/>
      <c r="BO87" s="131"/>
      <c r="BP87" s="94"/>
      <c r="BQ87" s="131"/>
      <c r="BR87" s="94"/>
      <c r="BS87" s="94"/>
      <c r="BT87" s="94"/>
      <c r="BU87" s="94"/>
      <c r="BV87" s="84"/>
      <c r="BW87" s="131"/>
      <c r="BX87" s="84"/>
      <c r="BY87" s="84"/>
      <c r="CC87" s="35"/>
      <c r="CD87" s="35"/>
      <c r="CJ87" s="32"/>
      <c r="CK87" s="32"/>
    </row>
    <row r="88" spans="1:89">
      <c r="C88" s="35"/>
      <c r="F88" s="35"/>
      <c r="G88" s="35"/>
      <c r="H88" s="35"/>
      <c r="I88" s="35"/>
      <c r="J88" s="35"/>
      <c r="K88" s="32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6"/>
      <c r="AX88" s="96"/>
      <c r="AY88" s="96"/>
      <c r="AZ88" s="94"/>
      <c r="BA88" s="96"/>
      <c r="BB88" s="96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131"/>
      <c r="BO88" s="131"/>
      <c r="BP88" s="94"/>
      <c r="BQ88" s="131"/>
      <c r="BR88" s="94"/>
      <c r="BS88" s="94"/>
      <c r="BT88" s="94"/>
      <c r="BU88" s="94"/>
      <c r="BV88" s="84"/>
      <c r="BW88" s="131"/>
      <c r="BX88" s="84"/>
      <c r="BY88" s="84"/>
      <c r="CC88" s="35"/>
      <c r="CD88" s="35"/>
    </row>
    <row r="89" spans="1:89">
      <c r="F89" s="35"/>
      <c r="G89" s="35"/>
      <c r="H89" s="35"/>
      <c r="I89" s="35"/>
      <c r="J89" s="35"/>
      <c r="K89" s="32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6"/>
      <c r="AX89" s="96"/>
      <c r="AY89" s="96"/>
      <c r="AZ89" s="94"/>
      <c r="BA89" s="96"/>
      <c r="BB89" s="96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131"/>
      <c r="BO89" s="131"/>
      <c r="BP89" s="94"/>
      <c r="BQ89" s="131"/>
      <c r="BR89" s="94"/>
      <c r="BS89" s="94"/>
      <c r="BT89" s="94"/>
      <c r="BU89" s="94"/>
      <c r="BV89" s="84"/>
      <c r="BW89" s="131"/>
      <c r="BX89" s="84"/>
      <c r="BY89" s="84"/>
      <c r="CC89" s="35"/>
      <c r="CD89" s="35"/>
    </row>
    <row r="90" spans="1:89">
      <c r="F90" s="35"/>
      <c r="G90" s="35"/>
      <c r="H90" s="35"/>
      <c r="I90" s="35"/>
      <c r="J90" s="35"/>
      <c r="K90" s="32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6"/>
      <c r="AX90" s="96"/>
      <c r="AY90" s="96"/>
      <c r="AZ90" s="94"/>
      <c r="BA90" s="96"/>
      <c r="BB90" s="96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131"/>
      <c r="BO90" s="131"/>
      <c r="BP90" s="94"/>
      <c r="BQ90" s="131"/>
      <c r="BR90" s="94"/>
      <c r="BS90" s="94"/>
      <c r="BT90" s="94"/>
      <c r="BU90" s="94"/>
      <c r="BV90" s="84"/>
      <c r="BW90" s="131"/>
      <c r="BX90" s="84"/>
      <c r="BY90" s="84"/>
      <c r="CC90" s="35"/>
      <c r="CD90" s="35"/>
    </row>
    <row r="91" spans="1:89">
      <c r="F91" s="35"/>
      <c r="G91" s="35"/>
      <c r="H91" s="35"/>
      <c r="I91" s="35"/>
      <c r="J91" s="35"/>
      <c r="K91" s="32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6"/>
      <c r="AX91" s="96"/>
      <c r="AY91" s="96"/>
      <c r="AZ91" s="94"/>
      <c r="BA91" s="96"/>
      <c r="BB91" s="96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131"/>
      <c r="BO91" s="131"/>
      <c r="BP91" s="94"/>
      <c r="BQ91" s="131"/>
      <c r="BR91" s="94"/>
      <c r="BS91" s="94"/>
      <c r="BT91" s="94"/>
      <c r="BU91" s="94"/>
      <c r="BV91" s="84"/>
      <c r="BW91" s="131"/>
      <c r="BX91" s="84"/>
      <c r="BY91" s="84"/>
      <c r="CC91" s="35"/>
      <c r="CD91" s="35"/>
    </row>
    <row r="92" spans="1:89">
      <c r="B92" s="35"/>
      <c r="C92" s="35"/>
      <c r="D92" s="35"/>
      <c r="E92" s="32"/>
      <c r="F92" s="35"/>
      <c r="G92" s="35"/>
      <c r="H92" s="35"/>
      <c r="I92" s="35"/>
      <c r="J92" s="35"/>
      <c r="K92" s="32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6"/>
      <c r="AX92" s="96"/>
      <c r="AY92" s="96"/>
      <c r="AZ92" s="94"/>
      <c r="BA92" s="96"/>
      <c r="BB92" s="96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131"/>
      <c r="BO92" s="131"/>
      <c r="BP92" s="94"/>
      <c r="BQ92" s="131"/>
      <c r="BR92" s="94"/>
      <c r="BS92" s="94"/>
      <c r="BT92" s="94"/>
      <c r="BU92" s="94"/>
      <c r="BV92" s="84"/>
      <c r="BW92" s="131"/>
      <c r="BX92" s="84"/>
      <c r="BY92" s="84"/>
      <c r="CC92" s="35"/>
      <c r="CD92" s="35"/>
      <c r="CJ92" s="32"/>
      <c r="CK92" s="32"/>
    </row>
    <row r="93" spans="1:89">
      <c r="B93" s="35"/>
      <c r="C93" s="32"/>
      <c r="D93" s="35"/>
      <c r="E93" s="32"/>
      <c r="F93" s="35"/>
      <c r="G93" s="35"/>
      <c r="H93" s="35"/>
      <c r="I93" s="35"/>
      <c r="J93" s="35"/>
      <c r="K93" s="32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6"/>
      <c r="AX93" s="96"/>
      <c r="AY93" s="96"/>
      <c r="AZ93" s="94"/>
      <c r="BA93" s="96"/>
      <c r="BB93" s="96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131"/>
      <c r="BO93" s="131"/>
      <c r="BP93" s="94"/>
      <c r="BQ93" s="131"/>
      <c r="BR93" s="94"/>
      <c r="BS93" s="94"/>
      <c r="BT93" s="94"/>
      <c r="BU93" s="94"/>
      <c r="BV93" s="84"/>
      <c r="BW93" s="131"/>
      <c r="BX93" s="84"/>
      <c r="BY93" s="84"/>
      <c r="CC93" s="35"/>
      <c r="CD93" s="35"/>
      <c r="CJ93" s="32"/>
      <c r="CK93" s="32"/>
    </row>
    <row r="94" spans="1:89">
      <c r="A94" s="34"/>
      <c r="B94" s="35"/>
      <c r="C94" s="32"/>
      <c r="D94" s="35"/>
      <c r="E94" s="35"/>
      <c r="F94" s="35"/>
      <c r="G94" s="35"/>
      <c r="H94" s="35"/>
      <c r="I94" s="35"/>
      <c r="J94" s="35"/>
      <c r="K94" s="32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6"/>
      <c r="AX94" s="96"/>
      <c r="AY94" s="96"/>
      <c r="AZ94" s="94"/>
      <c r="BA94" s="96"/>
      <c r="BB94" s="96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131"/>
      <c r="BO94" s="131"/>
      <c r="BP94" s="94"/>
      <c r="BQ94" s="131"/>
      <c r="BR94" s="94"/>
      <c r="BS94" s="94"/>
      <c r="BT94" s="94"/>
      <c r="BU94" s="94"/>
      <c r="BV94" s="84"/>
      <c r="BW94" s="131"/>
      <c r="BX94" s="84"/>
      <c r="BY94" s="84"/>
      <c r="CC94" s="35"/>
      <c r="CD94" s="35"/>
      <c r="CJ94" s="35"/>
      <c r="CK94" s="35"/>
    </row>
    <row r="95" spans="1:89">
      <c r="A95" s="34"/>
      <c r="C95" s="32"/>
      <c r="F95" s="35"/>
      <c r="G95" s="35"/>
      <c r="H95" s="35"/>
      <c r="I95" s="35"/>
      <c r="J95" s="35"/>
      <c r="K95" s="32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6"/>
      <c r="AX95" s="96"/>
      <c r="AY95" s="96"/>
      <c r="AZ95" s="94"/>
      <c r="BA95" s="96"/>
      <c r="BB95" s="96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131"/>
      <c r="BO95" s="131"/>
      <c r="BP95" s="94"/>
      <c r="BQ95" s="131"/>
      <c r="BR95" s="94"/>
      <c r="BS95" s="94"/>
      <c r="BT95" s="94"/>
      <c r="BU95" s="94"/>
      <c r="BV95" s="84"/>
      <c r="BW95" s="131"/>
      <c r="BX95" s="84"/>
      <c r="BY95" s="84"/>
      <c r="CC95" s="35"/>
      <c r="CD95" s="35"/>
    </row>
    <row r="96" spans="1:89">
      <c r="A96" s="34"/>
      <c r="F96" s="35"/>
      <c r="G96" s="35"/>
      <c r="H96" s="35"/>
      <c r="I96" s="35"/>
      <c r="J96" s="35"/>
      <c r="K96" s="32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6"/>
      <c r="AX96" s="96"/>
      <c r="AY96" s="96"/>
      <c r="AZ96" s="94"/>
      <c r="BA96" s="96"/>
      <c r="BB96" s="96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131"/>
      <c r="BO96" s="131"/>
      <c r="BP96" s="94"/>
      <c r="BQ96" s="131"/>
      <c r="BR96" s="94"/>
      <c r="BS96" s="94"/>
      <c r="BT96" s="94"/>
      <c r="BU96" s="94"/>
      <c r="BV96" s="84"/>
      <c r="BW96" s="131"/>
      <c r="BX96" s="84"/>
      <c r="BY96" s="84"/>
      <c r="CC96" s="35"/>
      <c r="CD96" s="35"/>
    </row>
    <row r="97" spans="1:89">
      <c r="A97" s="34"/>
      <c r="F97" s="35"/>
      <c r="G97" s="35"/>
      <c r="H97" s="35"/>
      <c r="I97" s="35"/>
      <c r="J97" s="35"/>
      <c r="K97" s="32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6"/>
      <c r="AX97" s="96"/>
      <c r="AY97" s="96"/>
      <c r="AZ97" s="94"/>
      <c r="BA97" s="96"/>
      <c r="BB97" s="96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131"/>
      <c r="BO97" s="131"/>
      <c r="BP97" s="94"/>
      <c r="BQ97" s="131"/>
      <c r="BR97" s="94"/>
      <c r="BS97" s="94"/>
      <c r="BT97" s="94"/>
      <c r="BU97" s="94"/>
      <c r="BV97" s="84"/>
      <c r="BW97" s="131"/>
      <c r="BX97" s="84"/>
      <c r="BY97" s="84"/>
      <c r="CC97" s="35"/>
      <c r="CD97" s="35"/>
    </row>
    <row r="98" spans="1:89">
      <c r="A98" s="34"/>
      <c r="F98" s="35"/>
      <c r="G98" s="35"/>
      <c r="H98" s="35"/>
      <c r="I98" s="35"/>
      <c r="J98" s="35"/>
      <c r="K98" s="32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6"/>
      <c r="AX98" s="96"/>
      <c r="AY98" s="96"/>
      <c r="AZ98" s="94"/>
      <c r="BA98" s="96"/>
      <c r="BB98" s="96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131"/>
      <c r="BO98" s="131"/>
      <c r="BP98" s="94"/>
      <c r="BQ98" s="131"/>
      <c r="BR98" s="94"/>
      <c r="BS98" s="94"/>
      <c r="BT98" s="94"/>
      <c r="BU98" s="94"/>
      <c r="BV98" s="84"/>
      <c r="BW98" s="131"/>
      <c r="BX98" s="84"/>
      <c r="BY98" s="84"/>
      <c r="CC98" s="35"/>
      <c r="CD98" s="35"/>
    </row>
    <row r="99" spans="1:89">
      <c r="A99" s="34"/>
      <c r="B99" s="35"/>
      <c r="C99" s="35"/>
      <c r="D99" s="35"/>
      <c r="E99" s="32"/>
      <c r="F99" s="35"/>
      <c r="G99" s="35"/>
      <c r="H99" s="35"/>
      <c r="I99" s="35"/>
      <c r="J99" s="35"/>
      <c r="K99" s="32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6"/>
      <c r="AX99" s="96"/>
      <c r="AY99" s="96"/>
      <c r="AZ99" s="94"/>
      <c r="BA99" s="96"/>
      <c r="BB99" s="96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131"/>
      <c r="BO99" s="131"/>
      <c r="BP99" s="94"/>
      <c r="BQ99" s="131"/>
      <c r="BR99" s="94"/>
      <c r="BS99" s="94"/>
      <c r="BT99" s="94"/>
      <c r="BU99" s="94"/>
      <c r="BV99" s="84"/>
      <c r="BW99" s="131"/>
      <c r="BX99" s="84"/>
      <c r="BY99" s="84"/>
      <c r="CC99" s="35"/>
      <c r="CD99" s="35"/>
      <c r="CJ99" s="32"/>
      <c r="CK99" s="32"/>
    </row>
    <row r="100" spans="1:89" ht="13.5" customHeight="1">
      <c r="A100" s="34"/>
      <c r="F100" s="35"/>
      <c r="G100" s="35"/>
      <c r="H100" s="35"/>
      <c r="I100" s="35"/>
      <c r="J100" s="35"/>
      <c r="K100" s="32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6"/>
      <c r="AX100" s="96"/>
      <c r="AY100" s="96"/>
      <c r="AZ100" s="94"/>
      <c r="BA100" s="96"/>
      <c r="BB100" s="96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131"/>
      <c r="BO100" s="131"/>
      <c r="BP100" s="94"/>
      <c r="BQ100" s="131"/>
      <c r="BR100" s="94"/>
      <c r="BS100" s="94"/>
      <c r="BT100" s="94"/>
      <c r="BU100" s="94"/>
      <c r="BV100" s="84"/>
      <c r="BW100" s="131"/>
      <c r="BX100" s="84"/>
      <c r="BY100" s="84"/>
      <c r="CC100" s="35"/>
      <c r="CD100" s="35"/>
    </row>
    <row r="101" spans="1:89">
      <c r="A101" s="34"/>
      <c r="C101" s="3"/>
      <c r="F101" s="35"/>
      <c r="G101" s="35"/>
      <c r="H101" s="35"/>
      <c r="I101" s="35"/>
      <c r="J101" s="35"/>
      <c r="K101" s="32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6"/>
      <c r="AX101" s="96"/>
      <c r="AY101" s="96"/>
      <c r="AZ101" s="94"/>
      <c r="BA101" s="96"/>
      <c r="BB101" s="96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131"/>
      <c r="BO101" s="131"/>
      <c r="BP101" s="94"/>
      <c r="BQ101" s="131"/>
      <c r="BR101" s="94"/>
      <c r="BS101" s="94"/>
      <c r="BT101" s="94"/>
      <c r="BU101" s="94"/>
      <c r="BV101" s="84"/>
      <c r="BW101" s="131"/>
      <c r="BX101" s="84"/>
      <c r="BY101" s="84"/>
      <c r="CC101" s="35"/>
      <c r="CD101" s="35"/>
    </row>
    <row r="102" spans="1:89">
      <c r="A102" s="34"/>
      <c r="B102" s="35"/>
      <c r="C102" s="32"/>
      <c r="D102" s="35"/>
      <c r="E102" s="32"/>
      <c r="F102" s="35"/>
      <c r="G102" s="35"/>
      <c r="H102" s="35"/>
      <c r="I102" s="35"/>
      <c r="J102" s="35"/>
      <c r="K102" s="32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6"/>
      <c r="AX102" s="96"/>
      <c r="AY102" s="96"/>
      <c r="AZ102" s="94"/>
      <c r="BA102" s="96"/>
      <c r="BB102" s="96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131"/>
      <c r="BO102" s="131"/>
      <c r="BP102" s="94"/>
      <c r="BQ102" s="131"/>
      <c r="BR102" s="94"/>
      <c r="BS102" s="94"/>
      <c r="BT102" s="94"/>
      <c r="BU102" s="94"/>
      <c r="BV102" s="84"/>
      <c r="BW102" s="131"/>
      <c r="BX102" s="84"/>
      <c r="BY102" s="84"/>
      <c r="CC102" s="35"/>
      <c r="CD102" s="35"/>
      <c r="CJ102" s="32"/>
      <c r="CK102" s="32"/>
    </row>
    <row r="103" spans="1:89">
      <c r="A103" s="34"/>
      <c r="B103" s="35"/>
      <c r="C103" s="32"/>
      <c r="D103" s="35"/>
      <c r="E103" s="35"/>
      <c r="F103" s="35"/>
      <c r="G103" s="35"/>
      <c r="H103" s="35"/>
      <c r="I103" s="35"/>
      <c r="J103" s="35"/>
      <c r="K103" s="32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6"/>
      <c r="AX103" s="96"/>
      <c r="AY103" s="96"/>
      <c r="AZ103" s="94"/>
      <c r="BA103" s="96"/>
      <c r="BB103" s="96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131"/>
      <c r="BO103" s="131"/>
      <c r="BP103" s="94"/>
      <c r="BQ103" s="131"/>
      <c r="BR103" s="94"/>
      <c r="BS103" s="94"/>
      <c r="BT103" s="94"/>
      <c r="BU103" s="94"/>
      <c r="BV103" s="84"/>
      <c r="BW103" s="131"/>
      <c r="BX103" s="84"/>
      <c r="BY103" s="84"/>
      <c r="CC103" s="35"/>
      <c r="CD103" s="35"/>
      <c r="CJ103" s="35"/>
      <c r="CK103" s="35"/>
    </row>
    <row r="104" spans="1:89">
      <c r="A104" s="34"/>
      <c r="B104" s="35"/>
      <c r="C104" s="32"/>
      <c r="D104" s="35"/>
      <c r="E104" s="32"/>
      <c r="F104" s="35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1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131"/>
      <c r="BO104" s="131"/>
      <c r="BP104" s="94"/>
      <c r="BQ104" s="131"/>
      <c r="BR104" s="94"/>
      <c r="BS104" s="94"/>
      <c r="BT104" s="94"/>
      <c r="BU104" s="94"/>
      <c r="BV104" s="93"/>
      <c r="BW104" s="131"/>
      <c r="BX104" s="93"/>
      <c r="BY104" s="93"/>
      <c r="CC104" s="35"/>
      <c r="CD104" s="35"/>
      <c r="CJ104" s="32"/>
      <c r="CK104" s="32"/>
    </row>
    <row r="105" spans="1:89">
      <c r="A105" s="34"/>
      <c r="B105" s="35"/>
      <c r="C105" s="32"/>
      <c r="D105" s="35"/>
      <c r="E105" s="35"/>
      <c r="F105" s="35"/>
      <c r="G105" s="35"/>
      <c r="H105" s="35"/>
      <c r="I105" s="35"/>
      <c r="J105" s="35"/>
      <c r="K105" s="32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6"/>
      <c r="AX105" s="96"/>
      <c r="AY105" s="96"/>
      <c r="AZ105" s="94"/>
      <c r="BA105" s="96"/>
      <c r="BB105" s="96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131"/>
      <c r="BO105" s="131"/>
      <c r="BP105" s="94"/>
      <c r="BQ105" s="131"/>
      <c r="BR105" s="94"/>
      <c r="BS105" s="94"/>
      <c r="BT105" s="94"/>
      <c r="BU105" s="94"/>
      <c r="BV105" s="84"/>
      <c r="BW105" s="131"/>
      <c r="BX105" s="84"/>
      <c r="BY105" s="84"/>
      <c r="CC105" s="35"/>
      <c r="CD105" s="35"/>
      <c r="CJ105" s="35"/>
      <c r="CK105" s="35"/>
    </row>
    <row r="106" spans="1:89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2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6"/>
      <c r="AX106" s="96"/>
      <c r="AY106" s="96"/>
      <c r="AZ106" s="94"/>
      <c r="BA106" s="96"/>
      <c r="BB106" s="96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131"/>
      <c r="BO106" s="131"/>
      <c r="BP106" s="94"/>
      <c r="BQ106" s="131"/>
      <c r="BR106" s="94"/>
      <c r="BS106" s="94"/>
      <c r="BT106" s="94"/>
      <c r="BU106" s="94"/>
      <c r="BV106" s="84"/>
      <c r="BW106" s="131"/>
      <c r="BX106" s="84"/>
      <c r="BY106" s="84"/>
      <c r="CC106" s="35"/>
      <c r="CD106" s="35"/>
      <c r="CJ106" s="35"/>
      <c r="CK106" s="35"/>
    </row>
    <row r="107" spans="1:89">
      <c r="A107" s="34"/>
      <c r="B107" s="35"/>
      <c r="C107" s="32"/>
      <c r="D107" s="35"/>
      <c r="E107" s="35"/>
      <c r="F107" s="35"/>
      <c r="G107" s="35"/>
      <c r="H107" s="35"/>
      <c r="I107" s="35"/>
      <c r="J107" s="35"/>
      <c r="K107" s="32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6"/>
      <c r="AX107" s="96"/>
      <c r="AY107" s="96"/>
      <c r="AZ107" s="94"/>
      <c r="BA107" s="96"/>
      <c r="BB107" s="96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131"/>
      <c r="BO107" s="131"/>
      <c r="BP107" s="94"/>
      <c r="BQ107" s="131"/>
      <c r="BR107" s="94"/>
      <c r="BS107" s="94"/>
      <c r="BT107" s="94"/>
      <c r="BU107" s="94"/>
      <c r="BV107" s="84"/>
      <c r="BW107" s="131"/>
      <c r="BX107" s="84"/>
      <c r="BY107" s="84"/>
      <c r="CC107" s="35"/>
      <c r="CD107" s="35"/>
      <c r="CJ107" s="35"/>
      <c r="CK107" s="35"/>
    </row>
    <row r="108" spans="1:89">
      <c r="A108" s="34"/>
      <c r="B108" s="35"/>
      <c r="C108" s="32"/>
      <c r="D108" s="35"/>
      <c r="E108" s="35"/>
      <c r="F108" s="35"/>
      <c r="G108" s="35"/>
      <c r="H108" s="35"/>
      <c r="I108" s="35"/>
      <c r="J108" s="35"/>
      <c r="K108" s="32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6"/>
      <c r="AX108" s="96"/>
      <c r="AY108" s="96"/>
      <c r="AZ108" s="94"/>
      <c r="BA108" s="96"/>
      <c r="BB108" s="96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131"/>
      <c r="BO108" s="131"/>
      <c r="BP108" s="94"/>
      <c r="BQ108" s="131"/>
      <c r="BR108" s="94"/>
      <c r="BS108" s="94"/>
      <c r="BT108" s="94"/>
      <c r="BU108" s="94"/>
      <c r="BV108" s="84"/>
      <c r="BW108" s="131"/>
      <c r="BX108" s="84"/>
      <c r="BY108" s="84"/>
      <c r="CC108" s="35"/>
      <c r="CD108" s="35"/>
      <c r="CJ108" s="35"/>
      <c r="CK108" s="35"/>
    </row>
    <row r="109" spans="1:89">
      <c r="A109" s="34"/>
      <c r="B109" s="35"/>
      <c r="C109" s="35"/>
      <c r="D109" s="35"/>
      <c r="E109" s="35"/>
      <c r="G109" s="35"/>
      <c r="H109" s="35"/>
      <c r="I109" s="35"/>
      <c r="J109" s="35"/>
      <c r="K109" s="32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6"/>
      <c r="AX109" s="96"/>
      <c r="AY109" s="96"/>
      <c r="AZ109" s="94"/>
      <c r="BA109" s="96"/>
      <c r="BB109" s="96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131"/>
      <c r="BO109" s="131"/>
      <c r="BP109" s="94"/>
      <c r="BQ109" s="131"/>
      <c r="BR109" s="94"/>
      <c r="BS109" s="94"/>
      <c r="BT109" s="94"/>
      <c r="BU109" s="94"/>
      <c r="BV109" s="84"/>
      <c r="BW109" s="131"/>
      <c r="BX109" s="84"/>
      <c r="BY109" s="84"/>
      <c r="CC109" s="35"/>
      <c r="CD109" s="35"/>
      <c r="CJ109" s="35"/>
      <c r="CK109" s="35"/>
    </row>
    <row r="110" spans="1:89">
      <c r="B110" s="35"/>
      <c r="C110" s="35"/>
      <c r="D110" s="35"/>
      <c r="E110" s="35"/>
      <c r="G110" s="35"/>
      <c r="H110" s="35"/>
      <c r="I110" s="35"/>
      <c r="J110" s="35"/>
      <c r="K110" s="32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6"/>
      <c r="AX110" s="96"/>
      <c r="AY110" s="96"/>
      <c r="AZ110" s="94"/>
      <c r="BA110" s="96"/>
      <c r="BB110" s="96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131"/>
      <c r="BO110" s="131"/>
      <c r="BP110" s="94"/>
      <c r="BQ110" s="131"/>
      <c r="BR110" s="94"/>
      <c r="BS110" s="94"/>
      <c r="BT110" s="94"/>
      <c r="BU110" s="94"/>
      <c r="BV110" s="84"/>
      <c r="BW110" s="131"/>
      <c r="BX110" s="84"/>
      <c r="BY110" s="84"/>
      <c r="CC110" s="35"/>
      <c r="CD110" s="35"/>
      <c r="CJ110" s="35"/>
      <c r="CK110" s="35"/>
    </row>
    <row r="111" spans="1:89">
      <c r="B111" s="35"/>
      <c r="C111" s="35"/>
      <c r="D111" s="35"/>
      <c r="E111" s="35"/>
      <c r="G111" s="35"/>
      <c r="H111" s="35"/>
      <c r="I111" s="35"/>
      <c r="J111" s="35"/>
      <c r="K111" s="32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6"/>
      <c r="AX111" s="96"/>
      <c r="AY111" s="96"/>
      <c r="AZ111" s="94"/>
      <c r="BA111" s="96"/>
      <c r="BB111" s="96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131"/>
      <c r="BO111" s="131"/>
      <c r="BP111" s="94"/>
      <c r="BQ111" s="131"/>
      <c r="BR111" s="94"/>
      <c r="BS111" s="94"/>
      <c r="BT111" s="94"/>
      <c r="BU111" s="94"/>
      <c r="BV111" s="84"/>
      <c r="BW111" s="131"/>
      <c r="BX111" s="84"/>
      <c r="BY111" s="84"/>
      <c r="CC111" s="35"/>
      <c r="CD111" s="35"/>
      <c r="CJ111" s="35"/>
      <c r="CK111" s="35"/>
    </row>
    <row r="112" spans="1:89">
      <c r="G112" s="35"/>
      <c r="H112" s="35"/>
      <c r="I112" s="35"/>
      <c r="J112" s="35"/>
      <c r="K112" s="32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6"/>
      <c r="AX112" s="96"/>
      <c r="AY112" s="96"/>
      <c r="AZ112" s="94"/>
      <c r="BA112" s="96"/>
      <c r="BB112" s="96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131"/>
      <c r="BO112" s="131"/>
      <c r="BP112" s="94"/>
      <c r="BQ112" s="131"/>
      <c r="BR112" s="94"/>
      <c r="BS112" s="94"/>
      <c r="BT112" s="94"/>
      <c r="BU112" s="94"/>
      <c r="BV112" s="84"/>
      <c r="BW112" s="131"/>
      <c r="BX112" s="84"/>
      <c r="BY112" s="84"/>
    </row>
    <row r="113" spans="7:77">
      <c r="G113" s="35"/>
      <c r="H113" s="35"/>
      <c r="I113" s="35"/>
      <c r="J113" s="35"/>
      <c r="K113" s="32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6"/>
      <c r="AX113" s="96"/>
      <c r="AY113" s="96"/>
      <c r="AZ113" s="94"/>
      <c r="BA113" s="96"/>
      <c r="BB113" s="96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131"/>
      <c r="BO113" s="131"/>
      <c r="BP113" s="94"/>
      <c r="BQ113" s="131"/>
      <c r="BR113" s="94"/>
      <c r="BS113" s="94"/>
      <c r="BT113" s="94"/>
      <c r="BU113" s="94"/>
      <c r="BV113" s="84"/>
      <c r="BW113" s="131"/>
      <c r="BX113" s="84"/>
      <c r="BY113" s="84"/>
    </row>
    <row r="114" spans="7:77">
      <c r="G114" s="35"/>
      <c r="H114" s="35"/>
      <c r="I114" s="35"/>
      <c r="J114" s="35"/>
      <c r="K114" s="32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6"/>
      <c r="AX114" s="96"/>
      <c r="AY114" s="96"/>
      <c r="AZ114" s="94"/>
      <c r="BA114" s="96"/>
      <c r="BB114" s="96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131"/>
      <c r="BO114" s="131"/>
      <c r="BP114" s="94"/>
      <c r="BQ114" s="131"/>
      <c r="BR114" s="94"/>
      <c r="BS114" s="94"/>
      <c r="BT114" s="94"/>
      <c r="BU114" s="94"/>
      <c r="BV114" s="84"/>
      <c r="BW114" s="131"/>
      <c r="BX114" s="84"/>
      <c r="BY114" s="84"/>
    </row>
    <row r="115" spans="7:77">
      <c r="G115" s="35"/>
      <c r="H115" s="35"/>
      <c r="I115" s="35"/>
      <c r="J115" s="35"/>
      <c r="K115" s="32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6"/>
      <c r="AX115" s="96"/>
      <c r="AY115" s="96"/>
      <c r="AZ115" s="94"/>
      <c r="BA115" s="96"/>
      <c r="BB115" s="96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131"/>
      <c r="BO115" s="131"/>
      <c r="BP115" s="94"/>
      <c r="BQ115" s="131"/>
      <c r="BR115" s="94"/>
      <c r="BS115" s="94"/>
      <c r="BT115" s="94"/>
      <c r="BU115" s="94"/>
      <c r="BV115" s="84"/>
      <c r="BW115" s="131"/>
      <c r="BX115" s="84"/>
      <c r="BY115" s="84"/>
    </row>
    <row r="116" spans="7:77">
      <c r="G116" s="35"/>
      <c r="H116" s="35"/>
      <c r="I116" s="35"/>
      <c r="J116" s="35"/>
      <c r="K116" s="32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6"/>
      <c r="AX116" s="96"/>
      <c r="AY116" s="96"/>
      <c r="AZ116" s="94"/>
      <c r="BA116" s="96"/>
      <c r="BB116" s="96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131"/>
      <c r="BO116" s="131"/>
      <c r="BP116" s="94"/>
      <c r="BQ116" s="131"/>
      <c r="BR116" s="94"/>
      <c r="BS116" s="94"/>
      <c r="BT116" s="94"/>
      <c r="BU116" s="94"/>
      <c r="BV116" s="84"/>
      <c r="BW116" s="131"/>
      <c r="BX116" s="84"/>
      <c r="BY116" s="84"/>
    </row>
    <row r="117" spans="7:77">
      <c r="G117" s="35"/>
      <c r="H117" s="35"/>
      <c r="I117" s="35"/>
      <c r="J117" s="35"/>
      <c r="K117" s="32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6"/>
      <c r="AX117" s="96"/>
      <c r="AY117" s="96"/>
      <c r="AZ117" s="94"/>
      <c r="BA117" s="96"/>
      <c r="BB117" s="96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131"/>
      <c r="BO117" s="131"/>
      <c r="BP117" s="94"/>
      <c r="BQ117" s="131"/>
      <c r="BR117" s="94"/>
      <c r="BS117" s="94"/>
      <c r="BT117" s="94"/>
      <c r="BU117" s="94"/>
      <c r="BV117" s="84"/>
      <c r="BW117" s="132"/>
      <c r="BX117" s="84"/>
      <c r="BY117" s="84"/>
    </row>
    <row r="118" spans="7:77">
      <c r="G118" s="35"/>
      <c r="H118" s="35"/>
      <c r="I118" s="35"/>
      <c r="J118" s="35"/>
      <c r="K118" s="32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6"/>
      <c r="AX118" s="96"/>
      <c r="AY118" s="96"/>
      <c r="AZ118" s="94"/>
      <c r="BA118" s="96"/>
      <c r="BB118" s="96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131"/>
      <c r="BO118" s="131"/>
      <c r="BP118" s="94"/>
      <c r="BQ118" s="131"/>
      <c r="BR118" s="94"/>
      <c r="BS118" s="94"/>
      <c r="BT118" s="94"/>
      <c r="BU118" s="94"/>
      <c r="BV118" s="84"/>
      <c r="BW118" s="132"/>
      <c r="BX118" s="84"/>
      <c r="BY118" s="84"/>
    </row>
    <row r="119" spans="7:77">
      <c r="G119" s="35"/>
      <c r="H119" s="35"/>
      <c r="I119" s="35"/>
      <c r="J119" s="35"/>
      <c r="K119" s="32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6"/>
      <c r="AX119" s="96"/>
      <c r="AY119" s="96"/>
      <c r="AZ119" s="94"/>
      <c r="BA119" s="96"/>
      <c r="BB119" s="96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131"/>
      <c r="BO119" s="131"/>
      <c r="BP119" s="94"/>
      <c r="BQ119" s="131"/>
      <c r="BR119" s="94"/>
      <c r="BS119" s="94"/>
      <c r="BT119" s="94"/>
      <c r="BU119" s="94"/>
      <c r="BV119" s="84"/>
      <c r="BW119" s="121"/>
      <c r="BX119" s="84"/>
      <c r="BY119" s="84"/>
    </row>
    <row r="120" spans="7:77"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Q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1</v>
      </c>
      <c r="AE120" s="2">
        <v>0</v>
      </c>
      <c r="AF120" s="2">
        <v>0</v>
      </c>
      <c r="AH120" s="2">
        <v>0</v>
      </c>
      <c r="AI120" s="2">
        <v>0</v>
      </c>
      <c r="AX120" s="95">
        <v>0</v>
      </c>
      <c r="AY120" s="95">
        <v>0</v>
      </c>
      <c r="AZ120" s="95">
        <v>0</v>
      </c>
      <c r="BA120" s="95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/>
      <c r="BN120" s="132"/>
      <c r="BO120" s="132"/>
      <c r="BP120" s="95"/>
      <c r="BQ120" s="132"/>
      <c r="BR120" s="95"/>
      <c r="BS120" s="95"/>
      <c r="BT120" s="95"/>
      <c r="BU120" s="95"/>
      <c r="BV120" s="84"/>
      <c r="BX120" s="84"/>
      <c r="BY120" s="84"/>
    </row>
    <row r="121" spans="7:77"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Q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AE121" s="2">
        <v>0</v>
      </c>
      <c r="AF121" s="2">
        <v>0</v>
      </c>
      <c r="AH121" s="2">
        <v>0</v>
      </c>
      <c r="AI121" s="2">
        <v>0</v>
      </c>
      <c r="AX121" s="95">
        <v>0</v>
      </c>
      <c r="AY121" s="95">
        <v>0</v>
      </c>
      <c r="AZ121" s="95">
        <v>0</v>
      </c>
      <c r="BA121" s="95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/>
      <c r="BN121" s="132"/>
      <c r="BO121" s="132"/>
      <c r="BP121" s="95"/>
      <c r="BQ121" s="132"/>
      <c r="BR121" s="95"/>
      <c r="BS121" s="95"/>
      <c r="BT121" s="95"/>
      <c r="BU121" s="95"/>
      <c r="BV121" s="84"/>
      <c r="BX121" s="84"/>
      <c r="BY121" s="84"/>
    </row>
    <row r="122" spans="7:77">
      <c r="G122" s="4"/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/>
      <c r="Q122" s="4">
        <v>0</v>
      </c>
      <c r="R122" s="4"/>
      <c r="S122" s="4">
        <v>0</v>
      </c>
      <c r="T122" s="4">
        <v>0</v>
      </c>
      <c r="U122" s="4">
        <v>0</v>
      </c>
      <c r="V122" s="4">
        <v>0</v>
      </c>
      <c r="W122" s="4">
        <v>1</v>
      </c>
      <c r="X122" s="4"/>
      <c r="Y122" s="4"/>
      <c r="Z122" s="4"/>
      <c r="AA122" s="4"/>
      <c r="AB122" s="4"/>
      <c r="AC122" s="4"/>
      <c r="AD122" s="4"/>
      <c r="AE122" s="4">
        <v>0</v>
      </c>
      <c r="AF122" s="4">
        <v>0</v>
      </c>
      <c r="AG122" s="4"/>
      <c r="AH122" s="4">
        <v>0</v>
      </c>
      <c r="AI122" s="4">
        <v>0</v>
      </c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85">
        <v>0</v>
      </c>
      <c r="AY122" s="85">
        <v>0</v>
      </c>
      <c r="AZ122" s="85">
        <v>0</v>
      </c>
      <c r="BA122" s="85">
        <v>0</v>
      </c>
      <c r="BB122" s="85">
        <v>0</v>
      </c>
      <c r="BC122" s="85">
        <v>0</v>
      </c>
      <c r="BD122" s="85">
        <v>0</v>
      </c>
      <c r="BE122" s="85">
        <v>0</v>
      </c>
      <c r="BF122" s="85">
        <v>0</v>
      </c>
      <c r="BG122" s="85">
        <v>0</v>
      </c>
      <c r="BH122" s="85">
        <v>0</v>
      </c>
      <c r="BI122" s="85">
        <v>0</v>
      </c>
      <c r="BJ122" s="85">
        <v>0</v>
      </c>
      <c r="BK122" s="85">
        <v>0</v>
      </c>
      <c r="BL122" s="85">
        <v>0</v>
      </c>
      <c r="BM122" s="85"/>
      <c r="BN122" s="121"/>
      <c r="BO122" s="121"/>
      <c r="BP122" s="85"/>
      <c r="BQ122" s="121"/>
      <c r="BR122" s="85"/>
      <c r="BS122" s="85"/>
      <c r="BT122" s="85"/>
      <c r="BU122" s="85"/>
      <c r="BV122" s="85"/>
      <c r="BX122" s="85"/>
      <c r="BY122" s="85"/>
    </row>
  </sheetData>
  <sheetProtection selectLockedCells="1"/>
  <mergeCells count="6">
    <mergeCell ref="A1:F2"/>
    <mergeCell ref="A6:A8"/>
    <mergeCell ref="E4:F4"/>
    <mergeCell ref="E5:F5"/>
    <mergeCell ref="E6:F6"/>
    <mergeCell ref="E3:F3"/>
  </mergeCells>
  <conditionalFormatting sqref="E10:E213">
    <cfRule type="cellIs" dxfId="48" priority="26" stopIfTrue="1" operator="equal">
      <formula>3</formula>
    </cfRule>
    <cfRule type="cellIs" dxfId="47" priority="27" stopIfTrue="1" operator="equal">
      <formula>2</formula>
    </cfRule>
    <cfRule type="cellIs" dxfId="46" priority="28" stopIfTrue="1" operator="equal">
      <formula>1</formula>
    </cfRule>
  </conditionalFormatting>
  <conditionalFormatting sqref="AX43:BV58 AX60:BV65 AX25:BV41 AX10:BV23 BX10:BY23 BX25:BY41 BX60:BY65 BX43:BY58 G10:AJ23 G25:AJ41 G43:AJ58 G60:AJ65 AP10:AV23 AP25:AV41 AP43:AV58 AP60:AV65">
    <cfRule type="cellIs" dxfId="45" priority="25" stopIfTrue="1" operator="equal">
      <formula>25</formula>
    </cfRule>
  </conditionalFormatting>
  <conditionalFormatting sqref="A11:A23 A25:A40 A43:A65">
    <cfRule type="expression" dxfId="44" priority="16" stopIfTrue="1">
      <formula>(E11=3)</formula>
    </cfRule>
    <cfRule type="expression" dxfId="43" priority="17" stopIfTrue="1">
      <formula>(E11=2)</formula>
    </cfRule>
    <cfRule type="expression" dxfId="42" priority="18" stopIfTrue="1">
      <formula>(E11=1)</formula>
    </cfRule>
  </conditionalFormatting>
  <conditionalFormatting sqref="A12:A23">
    <cfRule type="expression" dxfId="41" priority="13" stopIfTrue="1">
      <formula>(E12=3)</formula>
    </cfRule>
    <cfRule type="expression" dxfId="40" priority="14" stopIfTrue="1">
      <formula>(E12=2)</formula>
    </cfRule>
    <cfRule type="expression" dxfId="39" priority="15" stopIfTrue="1">
      <formula>(E12=1)</formula>
    </cfRule>
  </conditionalFormatting>
  <conditionalFormatting sqref="A10">
    <cfRule type="expression" dxfId="38" priority="10" stopIfTrue="1">
      <formula>(E10=3)</formula>
    </cfRule>
    <cfRule type="expression" dxfId="37" priority="11" stopIfTrue="1">
      <formula>(E10=2)</formula>
    </cfRule>
    <cfRule type="expression" dxfId="36" priority="12" stopIfTrue="1">
      <formula>(E10=1)</formula>
    </cfRule>
  </conditionalFormatting>
  <conditionalFormatting sqref="A41">
    <cfRule type="cellIs" dxfId="35" priority="9" stopIfTrue="1" operator="equal">
      <formula>25</formula>
    </cfRule>
  </conditionalFormatting>
  <conditionalFormatting sqref="BW24">
    <cfRule type="cellIs" dxfId="34" priority="7" stopIfTrue="1" operator="equal">
      <formula>25</formula>
    </cfRule>
  </conditionalFormatting>
  <conditionalFormatting sqref="BW60:BW65">
    <cfRule type="cellIs" dxfId="33" priority="3" stopIfTrue="1" operator="equal">
      <formula>25</formula>
    </cfRule>
  </conditionalFormatting>
  <conditionalFormatting sqref="BW10:BW23">
    <cfRule type="cellIs" dxfId="32" priority="6" stopIfTrue="1" operator="equal">
      <formula>25</formula>
    </cfRule>
  </conditionalFormatting>
  <conditionalFormatting sqref="BW25:BW41">
    <cfRule type="cellIs" dxfId="31" priority="5" stopIfTrue="1" operator="equal">
      <formula>25</formula>
    </cfRule>
  </conditionalFormatting>
  <conditionalFormatting sqref="BW43:BW58">
    <cfRule type="cellIs" dxfId="30" priority="4" stopIfTrue="1" operator="equal">
      <formula>25</formula>
    </cfRule>
  </conditionalFormatting>
  <conditionalFormatting sqref="G10:AV23 G25:AV41 G43:AV58 G60:AV65">
    <cfRule type="cellIs" dxfId="29" priority="2" stopIfTrue="1" operator="equal">
      <formula>25</formula>
    </cfRule>
  </conditionalFormatting>
  <dataValidations count="2">
    <dataValidation type="custom" allowBlank="1" showInputMessage="1" showErrorMessage="1" sqref="AX10:BY23 AX60:BY65 AX43:BY58 AX25:BY41 S10:AU23 S60:AU65 S43:AU58 S25:AU41">
      <formula1>COUNTIF(S$10:S$111,S10)=1</formula1>
    </dataValidation>
    <dataValidation type="custom" allowBlank="1" showErrorMessage="1" errorTitle="Duplicate Score" error="This Score has already been entered... Please check for errors." sqref="BW24">
      <formula1>COUNTIF(BW$10:BW$108,BW24)=1</formula1>
    </dataValidation>
  </dataValidations>
  <hyperlinks>
    <hyperlink ref="BE4" r:id="rId1"/>
    <hyperlink ref="BD4" r:id="rId2"/>
    <hyperlink ref="BC4" r:id="rId3"/>
    <hyperlink ref="W4" r:id="rId4" display="Cleevewold 14"/>
  </hyperlinks>
  <pageMargins left="0.32013888888888886" right="0.27013888888888887" top="1.2958333333333334" bottom="1.1055555555555556" header="0.51180555555555551" footer="0.51180555555555551"/>
  <pageSetup paperSize="8" scale="67" firstPageNumber="0" pageOrder="overThenDown" orientation="landscape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CL120"/>
  <sheetViews>
    <sheetView zoomScaleNormal="100" workbookViewId="0">
      <pane xSplit="6" ySplit="8" topLeftCell="T33" activePane="bottomRight" state="frozen"/>
      <selection pane="topRight" activeCell="I1" sqref="I1"/>
      <selection pane="bottomLeft" activeCell="A18" sqref="A18"/>
      <selection pane="bottomRight" activeCell="X55" sqref="X55"/>
    </sheetView>
  </sheetViews>
  <sheetFormatPr defaultColWidth="8.375" defaultRowHeight="14.25"/>
  <cols>
    <col min="1" max="1" width="23.75" style="1" customWidth="1"/>
    <col min="2" max="2" width="7.5" style="2" customWidth="1"/>
    <col min="3" max="3" width="5" style="2" customWidth="1"/>
    <col min="4" max="4" width="13.25" style="2" customWidth="1"/>
    <col min="5" max="6" width="17.125" style="2" customWidth="1"/>
    <col min="7" max="7" width="12" style="2" bestFit="1" customWidth="1"/>
    <col min="8" max="8" width="14.25" style="2" customWidth="1"/>
    <col min="9" max="9" width="12.5" style="2" customWidth="1"/>
    <col min="10" max="10" width="14.25" style="2" customWidth="1"/>
    <col min="11" max="11" width="11.375" style="2" customWidth="1"/>
    <col min="12" max="12" width="10.125" style="3" customWidth="1"/>
    <col min="13" max="13" width="7.375" style="2" bestFit="1" customWidth="1"/>
    <col min="14" max="14" width="13.625" style="2" customWidth="1"/>
    <col min="15" max="15" width="9.125" style="2" bestFit="1" customWidth="1"/>
    <col min="16" max="16" width="10.5" style="2" bestFit="1" customWidth="1"/>
    <col min="17" max="17" width="13.875" style="2" bestFit="1" customWidth="1"/>
    <col min="18" max="18" width="15.25" style="2" bestFit="1" customWidth="1"/>
    <col min="19" max="19" width="18.375" style="2" bestFit="1" customWidth="1"/>
    <col min="20" max="20" width="18.5" style="2" bestFit="1" customWidth="1"/>
    <col min="21" max="21" width="12.125" style="2" bestFit="1" customWidth="1"/>
    <col min="22" max="22" width="16.875" style="2" bestFit="1" customWidth="1"/>
    <col min="23" max="23" width="5.375" style="2" bestFit="1" customWidth="1"/>
    <col min="24" max="24" width="10.625" style="2" bestFit="1" customWidth="1"/>
    <col min="25" max="25" width="12.125" style="2" bestFit="1" customWidth="1"/>
    <col min="26" max="27" width="15" style="2" bestFit="1" customWidth="1"/>
    <col min="28" max="28" width="16.875" style="2" bestFit="1" customWidth="1"/>
    <col min="29" max="29" width="10.25" style="2" bestFit="1" customWidth="1"/>
    <col min="30" max="30" width="14.375" style="2" bestFit="1" customWidth="1"/>
    <col min="31" max="31" width="9.125" style="2" bestFit="1" customWidth="1"/>
    <col min="32" max="32" width="21.625" style="2" bestFit="1" customWidth="1"/>
    <col min="33" max="33" width="10.625" style="2" bestFit="1" customWidth="1"/>
    <col min="34" max="34" width="11.5" style="2" bestFit="1" customWidth="1"/>
    <col min="35" max="35" width="7.125" style="2" bestFit="1" customWidth="1"/>
    <col min="36" max="36" width="12" style="2" bestFit="1" customWidth="1"/>
    <col min="37" max="37" width="7.125" style="2" bestFit="1" customWidth="1"/>
    <col min="38" max="38" width="7.625" style="2" bestFit="1" customWidth="1"/>
    <col min="39" max="39" width="11.5" style="2" bestFit="1" customWidth="1"/>
    <col min="40" max="40" width="17.625" style="2" bestFit="1" customWidth="1"/>
    <col min="41" max="41" width="13.25" style="2" bestFit="1" customWidth="1"/>
    <col min="42" max="42" width="9" style="2" bestFit="1" customWidth="1"/>
    <col min="43" max="43" width="12.375" style="2" bestFit="1" customWidth="1"/>
    <col min="44" max="44" width="14.25" style="2" bestFit="1" customWidth="1"/>
    <col min="45" max="45" width="13.75" style="2" bestFit="1" customWidth="1"/>
    <col min="46" max="46" width="9" style="2" customWidth="1"/>
    <col min="47" max="47" width="8.5" style="2" bestFit="1" customWidth="1"/>
    <col min="48" max="48" width="20.5" style="2" customWidth="1"/>
    <col min="49" max="49" width="8.375" style="2"/>
    <col min="50" max="50" width="11.375" style="2" hidden="1" customWidth="1"/>
    <col min="51" max="51" width="8.875" style="2" hidden="1" customWidth="1"/>
    <col min="52" max="52" width="14.25" style="3" hidden="1" customWidth="1"/>
    <col min="53" max="53" width="9.625" style="2" hidden="1" customWidth="1"/>
    <col min="54" max="54" width="8.375" style="2" hidden="1" customWidth="1"/>
    <col min="55" max="55" width="11" style="3" hidden="1" customWidth="1"/>
    <col min="56" max="56" width="11.125" style="3" hidden="1" customWidth="1"/>
    <col min="57" max="57" width="14.125" style="3" hidden="1" customWidth="1"/>
    <col min="58" max="58" width="7.5" style="3" hidden="1" customWidth="1"/>
    <col min="59" max="59" width="13.875" style="3" hidden="1" customWidth="1"/>
    <col min="60" max="60" width="14" style="3" hidden="1" customWidth="1"/>
    <col min="61" max="61" width="14.625" style="3" hidden="1" customWidth="1"/>
    <col min="62" max="62" width="6.25" style="3" hidden="1" customWidth="1"/>
    <col min="63" max="63" width="10.875" style="3" hidden="1" customWidth="1"/>
    <col min="64" max="64" width="9.75" style="3" hidden="1" customWidth="1"/>
    <col min="65" max="65" width="13.125" style="3" hidden="1" customWidth="1"/>
    <col min="66" max="66" width="12.5" style="3" hidden="1" customWidth="1"/>
    <col min="67" max="67" width="12" style="3" hidden="1" customWidth="1"/>
    <col min="68" max="68" width="10.5" style="3" hidden="1" customWidth="1"/>
    <col min="69" max="69" width="11.25" style="3" hidden="1" customWidth="1"/>
    <col min="70" max="70" width="7" style="3" hidden="1" customWidth="1"/>
    <col min="71" max="71" width="10.125" style="3" hidden="1" customWidth="1"/>
    <col min="72" max="72" width="10.25" style="3" hidden="1" customWidth="1"/>
    <col min="73" max="73" width="8.25" style="3" hidden="1" customWidth="1"/>
    <col min="74" max="74" width="9.875" style="2" hidden="1" customWidth="1"/>
    <col min="75" max="75" width="15" style="3" hidden="1" customWidth="1"/>
    <col min="76" max="76" width="9.25" style="2" hidden="1" customWidth="1"/>
    <col min="77" max="77" width="25.875" style="2" hidden="1" customWidth="1"/>
    <col min="78" max="80" width="8.375" style="4" hidden="1" customWidth="1"/>
    <col min="81" max="83" width="8.375" style="2" hidden="1" customWidth="1"/>
    <col min="84" max="85" width="10.5" style="1" hidden="1" customWidth="1"/>
    <col min="86" max="86" width="12.75" style="1" hidden="1" customWidth="1"/>
    <col min="87" max="88" width="8.375" style="1" customWidth="1"/>
    <col min="89" max="90" width="8.375" style="2" hidden="1" customWidth="1"/>
    <col min="91" max="16384" width="8.375" style="1"/>
  </cols>
  <sheetData>
    <row r="1" spans="1:90" s="5" customFormat="1" ht="12.75" customHeight="1">
      <c r="A1" s="295" t="s">
        <v>265</v>
      </c>
      <c r="B1" s="296"/>
      <c r="C1" s="296"/>
      <c r="D1" s="296"/>
      <c r="E1" s="296"/>
      <c r="F1" s="297"/>
      <c r="G1" s="4"/>
      <c r="H1" s="4"/>
      <c r="I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4"/>
      <c r="CA1" s="4"/>
      <c r="CB1" s="4"/>
      <c r="CC1" s="4"/>
      <c r="CD1" s="4"/>
      <c r="CE1" s="4"/>
      <c r="CK1" s="202"/>
      <c r="CL1" s="202"/>
    </row>
    <row r="2" spans="1:90" s="5" customFormat="1" ht="13.5" customHeight="1" thickBot="1">
      <c r="A2" s="298"/>
      <c r="B2" s="299"/>
      <c r="C2" s="299"/>
      <c r="D2" s="299"/>
      <c r="E2" s="299"/>
      <c r="F2" s="300"/>
      <c r="G2" s="4"/>
      <c r="H2" s="4"/>
      <c r="I2" s="4"/>
      <c r="J2" s="4"/>
      <c r="K2" s="4"/>
      <c r="L2" s="4"/>
      <c r="N2" s="4"/>
      <c r="O2" s="4"/>
      <c r="P2" s="4"/>
      <c r="Q2" s="4"/>
      <c r="R2" s="4"/>
      <c r="S2" s="4"/>
      <c r="T2" s="4"/>
      <c r="U2" s="4"/>
      <c r="V2" s="4"/>
      <c r="W2" s="4"/>
      <c r="X2" s="6"/>
      <c r="Y2" s="6"/>
      <c r="Z2" s="6"/>
      <c r="AA2" s="6"/>
      <c r="AB2" s="6"/>
      <c r="AC2" s="6"/>
      <c r="AD2" s="6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4"/>
      <c r="CA2" s="4"/>
      <c r="CB2" s="4"/>
      <c r="CC2" s="7"/>
      <c r="CD2" s="4"/>
      <c r="CE2" s="4"/>
      <c r="CK2" s="203"/>
      <c r="CL2" s="203"/>
    </row>
    <row r="3" spans="1:90" s="5" customFormat="1" ht="15" customHeight="1" thickBot="1">
      <c r="B3" s="4"/>
      <c r="C3" s="4"/>
      <c r="D3" s="4"/>
      <c r="E3" s="308" t="s">
        <v>0</v>
      </c>
      <c r="F3" s="309"/>
      <c r="G3" s="8">
        <f t="shared" ref="G3:O3" ca="1" si="0">IF(TODAY()&gt;G6,G65,"")</f>
        <v>3</v>
      </c>
      <c r="H3" s="8">
        <f t="shared" ca="1" si="0"/>
        <v>5</v>
      </c>
      <c r="I3" s="8">
        <f t="shared" ca="1" si="0"/>
        <v>0</v>
      </c>
      <c r="J3" s="8">
        <f t="shared" ca="1" si="0"/>
        <v>0</v>
      </c>
      <c r="K3" s="8">
        <f t="shared" ca="1" si="0"/>
        <v>5</v>
      </c>
      <c r="L3" s="8">
        <f t="shared" ca="1" si="0"/>
        <v>2</v>
      </c>
      <c r="M3" s="8">
        <f t="shared" ca="1" si="0"/>
        <v>2</v>
      </c>
      <c r="N3" s="8">
        <f t="shared" ca="1" si="0"/>
        <v>3</v>
      </c>
      <c r="O3" s="8">
        <f t="shared" ca="1" si="0"/>
        <v>8</v>
      </c>
      <c r="P3" s="8">
        <f ca="1">IF(TODAY()&gt;P6,P65,"")</f>
        <v>4</v>
      </c>
      <c r="Q3" s="8">
        <f ca="1">IF(TODAY()&gt;Q6,Q65,"")</f>
        <v>0</v>
      </c>
      <c r="R3" s="8">
        <f t="shared" ref="R3:AJ3" ca="1" si="1">IF(TODAY()&gt;R6,R65,"")</f>
        <v>0</v>
      </c>
      <c r="S3" s="8">
        <f t="shared" ca="1" si="1"/>
        <v>0</v>
      </c>
      <c r="T3" s="8">
        <f ca="1">IF(TODAY()&gt;T6,T65,"")</f>
        <v>0</v>
      </c>
      <c r="U3" s="8">
        <f t="shared" ca="1" si="1"/>
        <v>0</v>
      </c>
      <c r="V3" s="8">
        <f t="shared" ca="1" si="1"/>
        <v>1</v>
      </c>
      <c r="W3" s="8">
        <f ca="1">IF(TODAY()&gt;W6,W65,"")</f>
        <v>12</v>
      </c>
      <c r="X3" s="8">
        <f t="shared" ca="1" si="1"/>
        <v>3</v>
      </c>
      <c r="Y3" s="8">
        <f t="shared" ca="1" si="1"/>
        <v>0</v>
      </c>
      <c r="Z3" s="8">
        <f t="shared" ca="1" si="1"/>
        <v>0</v>
      </c>
      <c r="AA3" s="8">
        <f t="shared" ca="1" si="1"/>
        <v>0</v>
      </c>
      <c r="AB3" s="8">
        <f t="shared" ca="1" si="1"/>
        <v>0</v>
      </c>
      <c r="AC3" s="8">
        <f ca="1">IF(TODAY()&gt;AC6,AC65,"")</f>
        <v>0</v>
      </c>
      <c r="AD3" s="8">
        <f t="shared" ca="1" si="1"/>
        <v>0</v>
      </c>
      <c r="AE3" s="8">
        <f t="shared" ca="1" si="1"/>
        <v>0</v>
      </c>
      <c r="AF3" s="8">
        <f t="shared" ca="1" si="1"/>
        <v>0</v>
      </c>
      <c r="AG3" s="8">
        <f t="shared" ca="1" si="1"/>
        <v>0</v>
      </c>
      <c r="AH3" s="8">
        <f t="shared" ca="1" si="1"/>
        <v>0</v>
      </c>
      <c r="AI3" s="8">
        <f t="shared" ca="1" si="1"/>
        <v>0</v>
      </c>
      <c r="AJ3" s="8">
        <f t="shared" ca="1" si="1"/>
        <v>0</v>
      </c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>
        <f ca="1">IF(TODAY()&gt;AU6,AV62,"")</f>
        <v>0</v>
      </c>
      <c r="AW3" s="162">
        <f t="shared" ref="AW3:BY3" ca="1" si="2">IF(TODAY()&gt;AW6,AW62,"")</f>
        <v>0</v>
      </c>
      <c r="AX3" s="163">
        <f t="shared" ca="1" si="2"/>
        <v>0</v>
      </c>
      <c r="AY3" s="164">
        <f t="shared" ca="1" si="2"/>
        <v>0</v>
      </c>
      <c r="AZ3" s="164">
        <f ca="1">IF(TODAY()&gt;AZ6,AZ62,"")</f>
        <v>0</v>
      </c>
      <c r="BA3" s="164">
        <f t="shared" ca="1" si="2"/>
        <v>0</v>
      </c>
      <c r="BB3" s="164">
        <f t="shared" ca="1" si="2"/>
        <v>0</v>
      </c>
      <c r="BC3" s="164">
        <f t="shared" ca="1" si="2"/>
        <v>0</v>
      </c>
      <c r="BD3" s="164">
        <f t="shared" ca="1" si="2"/>
        <v>0</v>
      </c>
      <c r="BE3" s="164">
        <f t="shared" ca="1" si="2"/>
        <v>0</v>
      </c>
      <c r="BF3" s="164">
        <f ca="1">IF(TODAY()&gt;BF6,BF62,"")</f>
        <v>0</v>
      </c>
      <c r="BG3" s="164">
        <f ca="1">IF(TODAY()&gt;BG6,BG62,"")</f>
        <v>0</v>
      </c>
      <c r="BH3" s="164">
        <f ca="1">IF(TODAY()&gt;BH6,BH62,"")</f>
        <v>0</v>
      </c>
      <c r="BI3" s="164">
        <f t="shared" ca="1" si="2"/>
        <v>0</v>
      </c>
      <c r="BJ3" s="164">
        <f t="shared" ca="1" si="2"/>
        <v>0</v>
      </c>
      <c r="BK3" s="164">
        <f t="shared" ca="1" si="2"/>
        <v>0</v>
      </c>
      <c r="BL3" s="164">
        <f t="shared" ca="1" si="2"/>
        <v>0</v>
      </c>
      <c r="BM3" s="164">
        <f t="shared" ca="1" si="2"/>
        <v>0</v>
      </c>
      <c r="BN3" s="164">
        <f ca="1">IF(TODAY()&gt;BN6,BN62,"")</f>
        <v>0</v>
      </c>
      <c r="BO3" s="164">
        <f ca="1">IF(TODAY()&gt;BO6,BO62,"")</f>
        <v>0</v>
      </c>
      <c r="BP3" s="164">
        <f t="shared" ca="1" si="2"/>
        <v>0</v>
      </c>
      <c r="BQ3" s="164">
        <f ca="1">IF(TODAY()&gt;BQ6,BQ62,"")</f>
        <v>0</v>
      </c>
      <c r="BR3" s="164">
        <f t="shared" ca="1" si="2"/>
        <v>0</v>
      </c>
      <c r="BS3" s="164">
        <f t="shared" ca="1" si="2"/>
        <v>0</v>
      </c>
      <c r="BT3" s="164">
        <f t="shared" ca="1" si="2"/>
        <v>0</v>
      </c>
      <c r="BU3" s="164">
        <f t="shared" ca="1" si="2"/>
        <v>0</v>
      </c>
      <c r="BV3" s="164">
        <f t="shared" ca="1" si="2"/>
        <v>0</v>
      </c>
      <c r="BW3" s="164">
        <f ca="1">IF(TODAY()&gt;BW6,BW62,"")</f>
        <v>0</v>
      </c>
      <c r="BX3" s="164">
        <f t="shared" ca="1" si="2"/>
        <v>0</v>
      </c>
      <c r="BY3" s="165">
        <f t="shared" ca="1" si="2"/>
        <v>0</v>
      </c>
      <c r="BZ3" s="4"/>
      <c r="CA3" s="4"/>
      <c r="CB3" s="4"/>
      <c r="CC3" s="7"/>
      <c r="CD3" s="4"/>
      <c r="CE3" s="4"/>
      <c r="CK3" s="198"/>
      <c r="CL3" s="198"/>
    </row>
    <row r="4" spans="1:90" s="11" customFormat="1" ht="15.75">
      <c r="B4" s="12"/>
      <c r="C4" s="12"/>
      <c r="D4" s="12"/>
      <c r="E4" s="302" t="s">
        <v>1</v>
      </c>
      <c r="F4" s="303"/>
      <c r="G4" s="232" t="s">
        <v>4</v>
      </c>
      <c r="H4" s="232" t="s">
        <v>266</v>
      </c>
      <c r="I4" s="232" t="s">
        <v>267</v>
      </c>
      <c r="J4" s="232" t="s">
        <v>228</v>
      </c>
      <c r="K4" s="232" t="s">
        <v>6</v>
      </c>
      <c r="L4" s="232" t="s">
        <v>7</v>
      </c>
      <c r="M4" s="232" t="s">
        <v>268</v>
      </c>
      <c r="N4" s="232" t="s">
        <v>230</v>
      </c>
      <c r="O4" s="232" t="s">
        <v>8</v>
      </c>
      <c r="P4" s="232" t="s">
        <v>9</v>
      </c>
      <c r="Q4" s="232" t="s">
        <v>10</v>
      </c>
      <c r="R4" s="13" t="s">
        <v>269</v>
      </c>
      <c r="S4" s="266" t="s">
        <v>270</v>
      </c>
      <c r="T4" s="233" t="s">
        <v>271</v>
      </c>
      <c r="U4" s="232" t="s">
        <v>13</v>
      </c>
      <c r="V4" s="254" t="s">
        <v>12</v>
      </c>
      <c r="W4" s="233" t="s">
        <v>272</v>
      </c>
      <c r="X4" s="267" t="s">
        <v>14</v>
      </c>
      <c r="Y4" s="232" t="s">
        <v>15</v>
      </c>
      <c r="Z4" s="268" t="s">
        <v>273</v>
      </c>
      <c r="AA4" s="269" t="s">
        <v>274</v>
      </c>
      <c r="AB4" s="254" t="s">
        <v>17</v>
      </c>
      <c r="AC4" s="270" t="s">
        <v>18</v>
      </c>
      <c r="AD4" s="270" t="s">
        <v>19</v>
      </c>
      <c r="AE4" s="271" t="s">
        <v>275</v>
      </c>
      <c r="AF4" s="272" t="s">
        <v>276</v>
      </c>
      <c r="AG4" s="254" t="s">
        <v>20</v>
      </c>
      <c r="AH4" s="270" t="s">
        <v>21</v>
      </c>
      <c r="AI4" s="254" t="s">
        <v>22</v>
      </c>
      <c r="AJ4" s="273" t="s">
        <v>278</v>
      </c>
      <c r="AK4" s="273" t="s">
        <v>280</v>
      </c>
      <c r="AL4" s="273" t="s">
        <v>281</v>
      </c>
      <c r="AM4" s="273" t="s">
        <v>285</v>
      </c>
      <c r="AN4" s="232" t="s">
        <v>23</v>
      </c>
      <c r="AO4" s="254" t="s">
        <v>24</v>
      </c>
      <c r="AP4" s="270" t="s">
        <v>282</v>
      </c>
      <c r="AQ4" s="270" t="s">
        <v>283</v>
      </c>
      <c r="AR4" s="270" t="s">
        <v>25</v>
      </c>
      <c r="AS4" s="270" t="s">
        <v>253</v>
      </c>
      <c r="AT4" s="270" t="s">
        <v>26</v>
      </c>
      <c r="AU4" s="254" t="s">
        <v>190</v>
      </c>
      <c r="AV4" s="14" t="s">
        <v>27</v>
      </c>
      <c r="AW4" s="9"/>
      <c r="AX4" s="255" t="s">
        <v>193</v>
      </c>
      <c r="AY4" s="254" t="s">
        <v>194</v>
      </c>
      <c r="AZ4" s="126" t="s">
        <v>197</v>
      </c>
      <c r="BA4" s="125" t="s">
        <v>195</v>
      </c>
      <c r="BB4" s="125" t="s">
        <v>196</v>
      </c>
      <c r="BC4" s="125" t="s">
        <v>200</v>
      </c>
      <c r="BD4" s="125" t="s">
        <v>201</v>
      </c>
      <c r="BE4" s="125" t="s">
        <v>202</v>
      </c>
      <c r="BF4" s="125" t="s">
        <v>203</v>
      </c>
      <c r="BG4" s="125" t="s">
        <v>198</v>
      </c>
      <c r="BH4" s="125" t="s">
        <v>199</v>
      </c>
      <c r="BI4" s="126" t="s">
        <v>204</v>
      </c>
      <c r="BJ4" s="125" t="s">
        <v>205</v>
      </c>
      <c r="BK4" s="125" t="s">
        <v>206</v>
      </c>
      <c r="BL4" s="125" t="s">
        <v>207</v>
      </c>
      <c r="BM4" s="126" t="s">
        <v>208</v>
      </c>
      <c r="BN4" s="125" t="s">
        <v>239</v>
      </c>
      <c r="BO4" s="125" t="s">
        <v>240</v>
      </c>
      <c r="BP4" s="125" t="s">
        <v>209</v>
      </c>
      <c r="BQ4" s="125" t="s">
        <v>241</v>
      </c>
      <c r="BR4" s="125" t="s">
        <v>210</v>
      </c>
      <c r="BS4" s="125" t="s">
        <v>211</v>
      </c>
      <c r="BT4" s="125" t="s">
        <v>212</v>
      </c>
      <c r="BU4" s="125" t="s">
        <v>213</v>
      </c>
      <c r="BV4" s="125" t="s">
        <v>214</v>
      </c>
      <c r="BW4" s="125" t="s">
        <v>262</v>
      </c>
      <c r="BX4" s="125" t="s">
        <v>215</v>
      </c>
      <c r="BY4" s="80" t="s">
        <v>237</v>
      </c>
      <c r="CC4" s="16"/>
      <c r="CD4" s="12"/>
      <c r="CE4" s="12"/>
      <c r="CK4" s="199"/>
      <c r="CL4" s="199"/>
    </row>
    <row r="5" spans="1:90" s="11" customFormat="1" ht="16.5" thickBot="1">
      <c r="B5" s="12"/>
      <c r="C5" s="12"/>
      <c r="D5" s="12"/>
      <c r="E5" s="304" t="s">
        <v>28</v>
      </c>
      <c r="F5" s="305"/>
      <c r="G5" s="17"/>
      <c r="H5" s="18"/>
      <c r="I5" s="18"/>
      <c r="J5" s="18"/>
      <c r="K5" s="18"/>
      <c r="L5" s="18"/>
      <c r="M5" s="18"/>
      <c r="N5" s="18"/>
      <c r="O5" s="18"/>
      <c r="P5" s="241"/>
      <c r="Q5" s="240" t="s">
        <v>292</v>
      </c>
      <c r="R5" s="128"/>
      <c r="S5" s="310" t="s">
        <v>292</v>
      </c>
      <c r="T5" s="310" t="s">
        <v>292</v>
      </c>
      <c r="U5" s="310" t="s">
        <v>292</v>
      </c>
      <c r="V5" s="20"/>
      <c r="W5" s="20"/>
      <c r="X5" s="20"/>
      <c r="Y5" s="20"/>
      <c r="Z5" s="19"/>
      <c r="AA5" s="20"/>
      <c r="AB5" s="20"/>
      <c r="AC5" s="293" t="s">
        <v>232</v>
      </c>
      <c r="AD5" s="261"/>
      <c r="AE5" s="19" t="s">
        <v>277</v>
      </c>
      <c r="AF5" s="20"/>
      <c r="AG5" s="20"/>
      <c r="AH5" s="20" t="s">
        <v>279</v>
      </c>
      <c r="AI5" s="20"/>
      <c r="AJ5" s="20"/>
      <c r="AK5" s="78"/>
      <c r="AL5" s="78"/>
      <c r="AM5" s="78"/>
      <c r="AN5" s="78"/>
      <c r="AO5" s="78"/>
      <c r="AP5" s="78"/>
      <c r="AQ5" s="78" t="s">
        <v>284</v>
      </c>
      <c r="AR5" s="78" t="s">
        <v>284</v>
      </c>
      <c r="AS5" s="78"/>
      <c r="AT5" s="78" t="s">
        <v>284</v>
      </c>
      <c r="AU5" s="78"/>
      <c r="AV5" s="21" t="s">
        <v>277</v>
      </c>
      <c r="AW5" s="9"/>
      <c r="AX5" s="81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9"/>
      <c r="BT5" s="129"/>
      <c r="BU5" s="125"/>
      <c r="BV5" s="125"/>
      <c r="BW5" s="231"/>
      <c r="BX5" s="125"/>
      <c r="BY5" s="80" t="s">
        <v>232</v>
      </c>
      <c r="CC5" s="16"/>
      <c r="CD5" s="12"/>
      <c r="CE5" s="12"/>
      <c r="CK5" s="200"/>
      <c r="CL5" s="200"/>
    </row>
    <row r="6" spans="1:90" s="15" customFormat="1" ht="26.25" customHeight="1" thickBot="1">
      <c r="A6" s="301" t="s">
        <v>29</v>
      </c>
      <c r="B6" s="6"/>
      <c r="C6" s="6"/>
      <c r="D6" s="6"/>
      <c r="E6" s="306" t="s">
        <v>30</v>
      </c>
      <c r="F6" s="307"/>
      <c r="G6" s="22">
        <f>DATE(2016,1,14)</f>
        <v>42383</v>
      </c>
      <c r="H6" s="22">
        <f>DATE(2016,1,21)</f>
        <v>42390</v>
      </c>
      <c r="I6" s="22">
        <f>DATE(2016,1,28)</f>
        <v>42397</v>
      </c>
      <c r="J6" s="22">
        <f>DATE(2016,1,28)</f>
        <v>42397</v>
      </c>
      <c r="K6" s="22">
        <f>DATE(2016,2,11)</f>
        <v>42411</v>
      </c>
      <c r="L6" s="22">
        <f>DATE(2016,2,11)</f>
        <v>42411</v>
      </c>
      <c r="M6" s="22">
        <f>DATE(2016,2,18)</f>
        <v>42418</v>
      </c>
      <c r="N6" s="22">
        <f>DATE(2016,2,18)</f>
        <v>42418</v>
      </c>
      <c r="O6" s="22">
        <f>DATE(2016,2,25)</f>
        <v>42425</v>
      </c>
      <c r="P6" s="22">
        <f>DATE(2016,2,25)</f>
        <v>42425</v>
      </c>
      <c r="Q6" s="22">
        <f>DATE(2016,3,4)</f>
        <v>42433</v>
      </c>
      <c r="R6" s="22">
        <f>DATE(2016,3,11)</f>
        <v>42440</v>
      </c>
      <c r="S6" s="22">
        <f>DATE(2016,3,18)</f>
        <v>42447</v>
      </c>
      <c r="T6" s="22">
        <f>DATE(2016,3,18)</f>
        <v>42447</v>
      </c>
      <c r="U6" s="22">
        <f>DATE(2016,3,18)</f>
        <v>42447</v>
      </c>
      <c r="V6" s="22">
        <f>DATE(2016,3,25)</f>
        <v>42454</v>
      </c>
      <c r="W6" s="22">
        <f>DATE(2016,3,25)</f>
        <v>42454</v>
      </c>
      <c r="X6" s="22">
        <f>DATE(2016,3,30)</f>
        <v>42459</v>
      </c>
      <c r="Y6" s="22">
        <f>DATE(2016,4,8)</f>
        <v>42468</v>
      </c>
      <c r="Z6" s="22">
        <f>DATE(2016,4,14)</f>
        <v>42474</v>
      </c>
      <c r="AA6" s="22">
        <f>DATE(2016,4,14)</f>
        <v>42474</v>
      </c>
      <c r="AB6" s="22">
        <f>DATE(2016,4,15)</f>
        <v>42475</v>
      </c>
      <c r="AC6" s="22">
        <f>DATE(2016,4,15)</f>
        <v>42475</v>
      </c>
      <c r="AD6" s="22">
        <f>DATE(2016,4,26)</f>
        <v>42486</v>
      </c>
      <c r="AE6" s="22">
        <f>DATE(2016,4,29)</f>
        <v>42489</v>
      </c>
      <c r="AF6" s="22">
        <f>DATE(2016,4,29)</f>
        <v>42489</v>
      </c>
      <c r="AG6" s="22">
        <f>DATE(2016,5,7)</f>
        <v>42497</v>
      </c>
      <c r="AH6" s="22"/>
      <c r="AI6" s="22">
        <f>DATE(2016,5,13)</f>
        <v>42503</v>
      </c>
      <c r="AJ6" s="22">
        <f>DATE(2016,5,13)</f>
        <v>42503</v>
      </c>
      <c r="AK6" s="22">
        <f>DATE(2016,5,20)</f>
        <v>42510</v>
      </c>
      <c r="AL6" s="22">
        <f>DATE(2016,5,20)</f>
        <v>42510</v>
      </c>
      <c r="AM6" s="22">
        <f>DATE(2016,5,27)</f>
        <v>42517</v>
      </c>
      <c r="AN6" s="22">
        <f>DATE(2016,5,31)</f>
        <v>42521</v>
      </c>
      <c r="AO6" s="22">
        <f>DATE(2016,6,2)</f>
        <v>42523</v>
      </c>
      <c r="AP6" s="22">
        <f>DATE(2016,6,3)</f>
        <v>42524</v>
      </c>
      <c r="AQ6" s="22"/>
      <c r="AR6" s="22"/>
      <c r="AS6" s="22">
        <f>DATE(2016,6,4)</f>
        <v>42525</v>
      </c>
      <c r="AT6" s="22"/>
      <c r="AU6" s="22">
        <f>DATE(2016,6,16)</f>
        <v>42537</v>
      </c>
      <c r="AV6" s="22">
        <f>DATE(2016,6,17)</f>
        <v>42538</v>
      </c>
      <c r="AW6" s="9"/>
      <c r="AX6" s="242">
        <f>DATE(2016,6,25)</f>
        <v>42546</v>
      </c>
      <c r="AY6" s="239">
        <f>DATE(2016,6,25)</f>
        <v>42546</v>
      </c>
      <c r="AZ6" s="239">
        <f>DATE(2016,6,29)</f>
        <v>42550</v>
      </c>
      <c r="BA6" s="239">
        <f>DATE(2016,7,2)</f>
        <v>42553</v>
      </c>
      <c r="BB6" s="239">
        <f>DATE(2016,7,2)</f>
        <v>42553</v>
      </c>
      <c r="BC6" s="239">
        <f>DATE(2016,7,9)</f>
        <v>42560</v>
      </c>
      <c r="BD6" s="239">
        <f>DATE(2016,7,9)</f>
        <v>42560</v>
      </c>
      <c r="BE6" s="239">
        <f>DATE(2016,7,9)</f>
        <v>42560</v>
      </c>
      <c r="BF6" s="239">
        <f>DATE(2016,7,15)</f>
        <v>42566</v>
      </c>
      <c r="BG6" s="239">
        <f>DATE(2016,7,16)</f>
        <v>42567</v>
      </c>
      <c r="BH6" s="239">
        <f>DATE(2016,7,16)</f>
        <v>42567</v>
      </c>
      <c r="BI6" s="239">
        <f>DATE(2016,7,27)</f>
        <v>42578</v>
      </c>
      <c r="BJ6" s="239">
        <f>DATE(2016,8,6)</f>
        <v>42588</v>
      </c>
      <c r="BK6" s="239">
        <f>DATE(2016,8,6)</f>
        <v>42588</v>
      </c>
      <c r="BL6" s="239">
        <f>DATE(2016,8,27)</f>
        <v>42609</v>
      </c>
      <c r="BM6" s="239">
        <f>DATE(2016,8,31)</f>
        <v>42613</v>
      </c>
      <c r="BN6" s="239">
        <f>DATE(2016,9,10)</f>
        <v>42623</v>
      </c>
      <c r="BO6" s="239">
        <f>DATE(2016,9,10)</f>
        <v>42623</v>
      </c>
      <c r="BP6" s="239">
        <f>DATE(2016,9,23)</f>
        <v>42636</v>
      </c>
      <c r="BQ6" s="239">
        <f>DATE(2016,9,24)</f>
        <v>42637</v>
      </c>
      <c r="BR6" s="239">
        <f>DATE(2016,10,1)</f>
        <v>42644</v>
      </c>
      <c r="BS6" s="239">
        <f>DATE(2016,10,1)</f>
        <v>42644</v>
      </c>
      <c r="BT6" s="239">
        <f>DATE(2016,10,1)</f>
        <v>42644</v>
      </c>
      <c r="BU6" s="239">
        <f>DATE(2016,10,8)</f>
        <v>42651</v>
      </c>
      <c r="BV6" s="239">
        <f>DATE(2016,10,15)</f>
        <v>42658</v>
      </c>
      <c r="BW6" s="79">
        <f>DATE(2016,10,22)</f>
        <v>42665</v>
      </c>
      <c r="BX6" s="239">
        <f>DATE(2016,10,22)</f>
        <v>42665</v>
      </c>
      <c r="BY6" s="243">
        <f>DATE(2016,10,29)</f>
        <v>42672</v>
      </c>
      <c r="BZ6" s="12" t="s">
        <v>34</v>
      </c>
      <c r="CA6" s="12" t="s">
        <v>35</v>
      </c>
      <c r="CB6" s="12" t="s">
        <v>36</v>
      </c>
      <c r="CC6" s="24" t="s">
        <v>37</v>
      </c>
      <c r="CD6" s="6" t="s">
        <v>38</v>
      </c>
      <c r="CE6" s="6" t="s">
        <v>36</v>
      </c>
      <c r="CF6" s="15" t="s">
        <v>188</v>
      </c>
      <c r="CG6" s="15" t="s">
        <v>189</v>
      </c>
      <c r="CH6" s="15" t="s">
        <v>216</v>
      </c>
      <c r="CK6" s="201"/>
      <c r="CL6" s="201"/>
    </row>
    <row r="7" spans="1:90" s="11" customFormat="1" ht="12.75" customHeight="1" thickBot="1">
      <c r="A7" s="30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7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6" t="s">
        <v>39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25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4"/>
      <c r="BW7" s="127"/>
      <c r="BX7" s="124"/>
      <c r="BY7" s="124"/>
      <c r="BZ7" s="12"/>
      <c r="CA7" s="12"/>
      <c r="CB7" s="12"/>
      <c r="CC7" s="16"/>
      <c r="CD7" s="12"/>
      <c r="CE7" s="12"/>
      <c r="CK7" s="12"/>
      <c r="CL7" s="12"/>
    </row>
    <row r="8" spans="1:90" s="5" customFormat="1" ht="12.75" customHeight="1" thickBot="1">
      <c r="A8" s="301"/>
      <c r="B8" s="26" t="s">
        <v>40</v>
      </c>
      <c r="C8" s="27" t="s">
        <v>41</v>
      </c>
      <c r="D8" s="27" t="s">
        <v>42</v>
      </c>
      <c r="E8" s="27" t="s">
        <v>43</v>
      </c>
      <c r="F8" s="29" t="s">
        <v>46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30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1"/>
      <c r="BW8" s="123"/>
      <c r="BX8" s="121"/>
      <c r="BY8" s="121"/>
      <c r="BZ8" s="4"/>
      <c r="CA8" s="4"/>
      <c r="CB8" s="4"/>
      <c r="CC8" s="7"/>
      <c r="CD8" s="4"/>
      <c r="CE8" s="4"/>
      <c r="CK8" s="28" t="s">
        <v>44</v>
      </c>
      <c r="CL8" s="28" t="s">
        <v>45</v>
      </c>
    </row>
    <row r="9" spans="1:90" s="5" customFormat="1" ht="12.75" customHeight="1" thickBot="1">
      <c r="B9" s="4"/>
      <c r="C9" s="4"/>
      <c r="D9" s="4"/>
      <c r="E9" s="4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30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1"/>
      <c r="BW9" s="123"/>
      <c r="BX9" s="121"/>
      <c r="BY9" s="121"/>
      <c r="BZ9" s="4"/>
      <c r="CA9" s="4"/>
      <c r="CB9" s="4"/>
      <c r="CC9" s="7"/>
      <c r="CD9" s="4"/>
      <c r="CE9" s="4"/>
      <c r="CK9" s="4" t="s">
        <v>47</v>
      </c>
      <c r="CL9" s="4" t="s">
        <v>48</v>
      </c>
    </row>
    <row r="10" spans="1:90">
      <c r="A10" s="187" t="s">
        <v>93</v>
      </c>
      <c r="B10" s="148">
        <f>CH10</f>
        <v>0</v>
      </c>
      <c r="C10" s="148" t="s">
        <v>50</v>
      </c>
      <c r="D10" s="148">
        <f>IF(CC10&gt;4,"4",CC10)+IF(CD10&gt;4,"4",CD10)</f>
        <v>0</v>
      </c>
      <c r="E10" s="148" t="str">
        <f t="shared" ref="E10:E22" si="3">IF(CL10&gt;3,"",CL10)</f>
        <v/>
      </c>
      <c r="F10" s="188">
        <f>CE10</f>
        <v>0</v>
      </c>
      <c r="G10" s="213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111"/>
      <c r="AW10" s="30"/>
      <c r="AX10" s="118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1"/>
      <c r="BZ10" s="4">
        <f t="shared" ref="BZ10:BZ22" si="4">SUM(G10:AV10)</f>
        <v>0</v>
      </c>
      <c r="CA10" s="4">
        <f t="shared" ref="CA10:CA22" si="5">SUM(AX10:BY10)</f>
        <v>0</v>
      </c>
      <c r="CB10" s="33">
        <f>BZ10+CA10</f>
        <v>0</v>
      </c>
      <c r="CC10" s="32">
        <f t="shared" ref="CC10:CC22" si="6">COUNT(G10:AV10)</f>
        <v>0</v>
      </c>
      <c r="CD10" s="32">
        <f t="shared" ref="CD10:CD22" si="7">COUNT(AX10:BY10)</f>
        <v>0</v>
      </c>
      <c r="CE10" s="33">
        <f>CC10+CD10</f>
        <v>0</v>
      </c>
      <c r="CF10" s="32">
        <f t="shared" ref="CF10:CF22" si="8">IF(CC10&gt;3,SUM(LARGE($G10:$AV10,1)+LARGE($G10:$AV10,2)+LARGE($G10:$AV10,3)+LARGE($G10:$AV10,4)),SUM(G10:AV10))</f>
        <v>0</v>
      </c>
      <c r="CG10" s="32">
        <f t="shared" ref="CG10:CG22" si="9">IF(CD10&gt;3,SUM(LARGE($AX10:$BY10,1)+LARGE($AX10:$BY10,2)+LARGE($AX10:$BY10,3)+LARGE($AX10:$BY10,4)),SUM(AX10:BY10))</f>
        <v>0</v>
      </c>
      <c r="CH10" s="32">
        <f>CG10+CF10</f>
        <v>0</v>
      </c>
      <c r="CK10" s="99">
        <f t="shared" ref="CK10:CK22" si="10">RANK(B10,$B$10:$B$22)</f>
        <v>10</v>
      </c>
      <c r="CL10" s="99" t="str">
        <f t="shared" ref="CL10:CL22" si="11">IF($B10=0,"",$CK10)</f>
        <v/>
      </c>
    </row>
    <row r="11" spans="1:90">
      <c r="A11" s="216" t="s">
        <v>187</v>
      </c>
      <c r="B11" s="147">
        <f t="shared" ref="B11:B20" si="12">CH11</f>
        <v>24</v>
      </c>
      <c r="C11" s="147" t="s">
        <v>50</v>
      </c>
      <c r="D11" s="147">
        <f t="shared" ref="D11:D59" si="13">IF(CC11&gt;4,"4",CC11)+IF(CD11&gt;4,"4",CD11)</f>
        <v>1</v>
      </c>
      <c r="E11" s="147" t="str">
        <f t="shared" si="3"/>
        <v/>
      </c>
      <c r="F11" s="189">
        <f t="shared" ref="F11:F60" si="14">CE11</f>
        <v>1</v>
      </c>
      <c r="G11" s="214"/>
      <c r="H11" s="119"/>
      <c r="I11" s="119"/>
      <c r="J11" s="119"/>
      <c r="K11" s="119">
        <v>24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115"/>
      <c r="AW11" s="31"/>
      <c r="AX11" s="116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5"/>
      <c r="BZ11" s="4">
        <f t="shared" si="4"/>
        <v>24</v>
      </c>
      <c r="CA11" s="4">
        <f t="shared" si="5"/>
        <v>0</v>
      </c>
      <c r="CB11" s="33">
        <f t="shared" ref="CB11:CB59" si="15">BZ11+CA11</f>
        <v>24</v>
      </c>
      <c r="CC11" s="32">
        <f t="shared" si="6"/>
        <v>1</v>
      </c>
      <c r="CD11" s="32">
        <f t="shared" si="7"/>
        <v>0</v>
      </c>
      <c r="CE11" s="33">
        <f t="shared" ref="CE11:CE59" si="16">CC11+CD11</f>
        <v>1</v>
      </c>
      <c r="CF11" s="32">
        <f t="shared" si="8"/>
        <v>24</v>
      </c>
      <c r="CG11" s="32">
        <f t="shared" si="9"/>
        <v>0</v>
      </c>
      <c r="CH11" s="32">
        <f t="shared" ref="CH11:CH59" si="17">CG11+CF11</f>
        <v>24</v>
      </c>
      <c r="CK11" s="98">
        <f t="shared" si="10"/>
        <v>4</v>
      </c>
      <c r="CL11" s="98">
        <f t="shared" si="11"/>
        <v>4</v>
      </c>
    </row>
    <row r="12" spans="1:90">
      <c r="A12" s="216" t="s">
        <v>258</v>
      </c>
      <c r="B12" s="147">
        <f t="shared" si="12"/>
        <v>24</v>
      </c>
      <c r="C12" s="147" t="s">
        <v>50</v>
      </c>
      <c r="D12" s="147">
        <f t="shared" si="13"/>
        <v>1</v>
      </c>
      <c r="E12" s="147" t="str">
        <f t="shared" si="3"/>
        <v/>
      </c>
      <c r="F12" s="189">
        <f t="shared" si="14"/>
        <v>1</v>
      </c>
      <c r="G12" s="214">
        <v>24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115"/>
      <c r="AW12" s="31"/>
      <c r="AX12" s="116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5"/>
      <c r="BZ12" s="4">
        <f t="shared" si="4"/>
        <v>24</v>
      </c>
      <c r="CA12" s="4">
        <f t="shared" si="5"/>
        <v>0</v>
      </c>
      <c r="CB12" s="33">
        <f t="shared" si="15"/>
        <v>24</v>
      </c>
      <c r="CC12" s="32">
        <f t="shared" si="6"/>
        <v>1</v>
      </c>
      <c r="CD12" s="32">
        <f t="shared" si="7"/>
        <v>0</v>
      </c>
      <c r="CE12" s="33">
        <f t="shared" si="16"/>
        <v>1</v>
      </c>
      <c r="CF12" s="32">
        <f t="shared" si="8"/>
        <v>24</v>
      </c>
      <c r="CG12" s="32">
        <f t="shared" si="9"/>
        <v>0</v>
      </c>
      <c r="CH12" s="32">
        <f t="shared" si="17"/>
        <v>24</v>
      </c>
      <c r="CK12" s="98">
        <f t="shared" si="10"/>
        <v>4</v>
      </c>
      <c r="CL12" s="98">
        <f t="shared" si="11"/>
        <v>4</v>
      </c>
    </row>
    <row r="13" spans="1:90">
      <c r="A13" s="216" t="s">
        <v>290</v>
      </c>
      <c r="B13" s="147">
        <f t="shared" si="12"/>
        <v>19</v>
      </c>
      <c r="C13" s="147" t="s">
        <v>50</v>
      </c>
      <c r="D13" s="147">
        <f t="shared" si="13"/>
        <v>1</v>
      </c>
      <c r="E13" s="147" t="str">
        <f t="shared" si="3"/>
        <v/>
      </c>
      <c r="F13" s="189">
        <f t="shared" si="14"/>
        <v>1</v>
      </c>
      <c r="G13" s="214"/>
      <c r="H13" s="119"/>
      <c r="I13" s="119"/>
      <c r="J13" s="119"/>
      <c r="K13" s="119"/>
      <c r="L13" s="119"/>
      <c r="M13" s="119"/>
      <c r="N13" s="119"/>
      <c r="O13" s="119">
        <v>19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115"/>
      <c r="AW13" s="31"/>
      <c r="AX13" s="116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5"/>
      <c r="BZ13" s="4">
        <f t="shared" si="4"/>
        <v>19</v>
      </c>
      <c r="CA13" s="4">
        <f t="shared" si="5"/>
        <v>0</v>
      </c>
      <c r="CB13" s="33">
        <f t="shared" si="15"/>
        <v>19</v>
      </c>
      <c r="CC13" s="32">
        <f t="shared" si="6"/>
        <v>1</v>
      </c>
      <c r="CD13" s="32">
        <f t="shared" si="7"/>
        <v>0</v>
      </c>
      <c r="CE13" s="33">
        <f t="shared" si="16"/>
        <v>1</v>
      </c>
      <c r="CF13" s="32">
        <f t="shared" si="8"/>
        <v>19</v>
      </c>
      <c r="CG13" s="32">
        <f t="shared" si="9"/>
        <v>0</v>
      </c>
      <c r="CH13" s="32">
        <f t="shared" si="17"/>
        <v>19</v>
      </c>
      <c r="CK13" s="98">
        <f t="shared" si="10"/>
        <v>8</v>
      </c>
      <c r="CL13" s="98">
        <f t="shared" si="11"/>
        <v>8</v>
      </c>
    </row>
    <row r="14" spans="1:90">
      <c r="A14" s="216" t="s">
        <v>287</v>
      </c>
      <c r="B14" s="147">
        <f t="shared" si="12"/>
        <v>43</v>
      </c>
      <c r="C14" s="147" t="s">
        <v>50</v>
      </c>
      <c r="D14" s="147">
        <f t="shared" si="13"/>
        <v>2</v>
      </c>
      <c r="E14" s="147">
        <f t="shared" si="3"/>
        <v>2</v>
      </c>
      <c r="F14" s="189">
        <f t="shared" si="14"/>
        <v>2</v>
      </c>
      <c r="G14" s="214"/>
      <c r="H14" s="119">
        <v>22</v>
      </c>
      <c r="I14" s="119"/>
      <c r="J14" s="119"/>
      <c r="K14" s="119"/>
      <c r="L14" s="119"/>
      <c r="M14" s="119"/>
      <c r="N14" s="119"/>
      <c r="O14" s="119">
        <v>21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115"/>
      <c r="AW14" s="31"/>
      <c r="AX14" s="116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5"/>
      <c r="BZ14" s="4">
        <f t="shared" si="4"/>
        <v>43</v>
      </c>
      <c r="CA14" s="4">
        <f t="shared" si="5"/>
        <v>0</v>
      </c>
      <c r="CB14" s="33">
        <f t="shared" si="15"/>
        <v>43</v>
      </c>
      <c r="CC14" s="32">
        <f t="shared" si="6"/>
        <v>2</v>
      </c>
      <c r="CD14" s="32">
        <f t="shared" si="7"/>
        <v>0</v>
      </c>
      <c r="CE14" s="33">
        <f t="shared" si="16"/>
        <v>2</v>
      </c>
      <c r="CF14" s="32">
        <f t="shared" si="8"/>
        <v>43</v>
      </c>
      <c r="CG14" s="32">
        <f t="shared" si="9"/>
        <v>0</v>
      </c>
      <c r="CH14" s="32">
        <f t="shared" si="17"/>
        <v>43</v>
      </c>
      <c r="CK14" s="98">
        <f t="shared" si="10"/>
        <v>2</v>
      </c>
      <c r="CL14" s="98">
        <f t="shared" si="11"/>
        <v>2</v>
      </c>
    </row>
    <row r="15" spans="1:90">
      <c r="A15" s="216" t="s">
        <v>294</v>
      </c>
      <c r="B15" s="147">
        <f t="shared" si="12"/>
        <v>18</v>
      </c>
      <c r="C15" s="147" t="s">
        <v>50</v>
      </c>
      <c r="D15" s="147">
        <f t="shared" si="13"/>
        <v>1</v>
      </c>
      <c r="E15" s="147" t="str">
        <f t="shared" si="3"/>
        <v/>
      </c>
      <c r="F15" s="189">
        <f t="shared" si="14"/>
        <v>1</v>
      </c>
      <c r="G15" s="214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>
        <v>18</v>
      </c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115"/>
      <c r="AW15" s="31"/>
      <c r="AX15" s="116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5"/>
      <c r="BZ15" s="4">
        <f t="shared" si="4"/>
        <v>18</v>
      </c>
      <c r="CA15" s="4">
        <f t="shared" si="5"/>
        <v>0</v>
      </c>
      <c r="CB15" s="33">
        <f t="shared" si="15"/>
        <v>18</v>
      </c>
      <c r="CC15" s="32">
        <f t="shared" si="6"/>
        <v>1</v>
      </c>
      <c r="CD15" s="32">
        <f t="shared" si="7"/>
        <v>0</v>
      </c>
      <c r="CE15" s="33">
        <f t="shared" si="16"/>
        <v>1</v>
      </c>
      <c r="CF15" s="32">
        <f t="shared" si="8"/>
        <v>18</v>
      </c>
      <c r="CG15" s="32">
        <f t="shared" si="9"/>
        <v>0</v>
      </c>
      <c r="CH15" s="32">
        <f t="shared" si="17"/>
        <v>18</v>
      </c>
      <c r="CK15" s="98">
        <f t="shared" si="10"/>
        <v>9</v>
      </c>
      <c r="CL15" s="98">
        <f t="shared" si="11"/>
        <v>9</v>
      </c>
    </row>
    <row r="16" spans="1:90">
      <c r="A16" s="216" t="s">
        <v>255</v>
      </c>
      <c r="B16" s="147">
        <f t="shared" si="12"/>
        <v>25</v>
      </c>
      <c r="C16" s="147" t="s">
        <v>50</v>
      </c>
      <c r="D16" s="147">
        <f t="shared" si="13"/>
        <v>1</v>
      </c>
      <c r="E16" s="147">
        <f t="shared" si="3"/>
        <v>3</v>
      </c>
      <c r="F16" s="189">
        <f t="shared" si="14"/>
        <v>1</v>
      </c>
      <c r="G16" s="214"/>
      <c r="H16" s="119"/>
      <c r="I16" s="119"/>
      <c r="J16" s="119"/>
      <c r="K16" s="119"/>
      <c r="L16" s="119"/>
      <c r="M16" s="119"/>
      <c r="N16" s="119"/>
      <c r="O16" s="294">
        <v>25</v>
      </c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115"/>
      <c r="AW16" s="31"/>
      <c r="AX16" s="116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5"/>
      <c r="BZ16" s="4">
        <f t="shared" si="4"/>
        <v>25</v>
      </c>
      <c r="CA16" s="4">
        <f t="shared" si="5"/>
        <v>0</v>
      </c>
      <c r="CB16" s="33">
        <f t="shared" si="15"/>
        <v>25</v>
      </c>
      <c r="CC16" s="32">
        <f t="shared" si="6"/>
        <v>1</v>
      </c>
      <c r="CD16" s="32">
        <f t="shared" si="7"/>
        <v>0</v>
      </c>
      <c r="CE16" s="33">
        <f t="shared" si="16"/>
        <v>1</v>
      </c>
      <c r="CF16" s="32">
        <f t="shared" si="8"/>
        <v>25</v>
      </c>
      <c r="CG16" s="32">
        <f t="shared" si="9"/>
        <v>0</v>
      </c>
      <c r="CH16" s="32">
        <f t="shared" si="17"/>
        <v>25</v>
      </c>
      <c r="CK16" s="98">
        <f t="shared" si="10"/>
        <v>3</v>
      </c>
      <c r="CL16" s="98">
        <f t="shared" si="11"/>
        <v>3</v>
      </c>
    </row>
    <row r="17" spans="1:90">
      <c r="A17" s="216" t="s">
        <v>288</v>
      </c>
      <c r="B17" s="147">
        <f t="shared" si="12"/>
        <v>59</v>
      </c>
      <c r="C17" s="147" t="s">
        <v>50</v>
      </c>
      <c r="D17" s="147">
        <f>IF(CC17&gt;4,"4",CC17)+IF(CD17&gt;4,"4",CD17)</f>
        <v>3</v>
      </c>
      <c r="E17" s="147">
        <f t="shared" si="3"/>
        <v>1</v>
      </c>
      <c r="F17" s="189">
        <f>CE17</f>
        <v>3</v>
      </c>
      <c r="G17" s="214">
        <v>23</v>
      </c>
      <c r="H17" s="119"/>
      <c r="I17" s="119"/>
      <c r="J17" s="119"/>
      <c r="K17" s="119">
        <v>21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>
        <v>15</v>
      </c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115"/>
      <c r="AW17" s="31"/>
      <c r="AX17" s="116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5"/>
      <c r="BZ17" s="4">
        <f t="shared" si="4"/>
        <v>59</v>
      </c>
      <c r="CA17" s="4">
        <f t="shared" si="5"/>
        <v>0</v>
      </c>
      <c r="CB17" s="33">
        <f t="shared" si="15"/>
        <v>59</v>
      </c>
      <c r="CC17" s="32">
        <f t="shared" si="6"/>
        <v>3</v>
      </c>
      <c r="CD17" s="32">
        <f t="shared" si="7"/>
        <v>0</v>
      </c>
      <c r="CE17" s="33">
        <f t="shared" si="16"/>
        <v>3</v>
      </c>
      <c r="CF17" s="32">
        <f t="shared" si="8"/>
        <v>59</v>
      </c>
      <c r="CG17" s="32">
        <f t="shared" si="9"/>
        <v>0</v>
      </c>
      <c r="CH17" s="32">
        <f t="shared" si="17"/>
        <v>59</v>
      </c>
      <c r="CK17" s="98">
        <f t="shared" si="10"/>
        <v>1</v>
      </c>
      <c r="CL17" s="98">
        <f t="shared" si="11"/>
        <v>1</v>
      </c>
    </row>
    <row r="18" spans="1:90">
      <c r="A18" s="216" t="s">
        <v>94</v>
      </c>
      <c r="B18" s="147">
        <f t="shared" si="12"/>
        <v>21</v>
      </c>
      <c r="C18" s="147" t="s">
        <v>50</v>
      </c>
      <c r="D18" s="147">
        <f t="shared" si="13"/>
        <v>1</v>
      </c>
      <c r="E18" s="147" t="str">
        <f t="shared" si="3"/>
        <v/>
      </c>
      <c r="F18" s="189">
        <f t="shared" si="14"/>
        <v>1</v>
      </c>
      <c r="G18" s="214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>
        <v>21</v>
      </c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115"/>
      <c r="AW18" s="31"/>
      <c r="AX18" s="116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5"/>
      <c r="BZ18" s="4">
        <f t="shared" si="4"/>
        <v>21</v>
      </c>
      <c r="CA18" s="4">
        <f t="shared" si="5"/>
        <v>0</v>
      </c>
      <c r="CB18" s="33">
        <f t="shared" si="15"/>
        <v>21</v>
      </c>
      <c r="CC18" s="32">
        <f t="shared" si="6"/>
        <v>1</v>
      </c>
      <c r="CD18" s="32">
        <f t="shared" si="7"/>
        <v>0</v>
      </c>
      <c r="CE18" s="33">
        <f t="shared" si="16"/>
        <v>1</v>
      </c>
      <c r="CF18" s="32">
        <f t="shared" si="8"/>
        <v>21</v>
      </c>
      <c r="CG18" s="32">
        <f t="shared" si="9"/>
        <v>0</v>
      </c>
      <c r="CH18" s="32">
        <f t="shared" si="17"/>
        <v>21</v>
      </c>
      <c r="CK18" s="98">
        <f t="shared" si="10"/>
        <v>7</v>
      </c>
      <c r="CL18" s="98">
        <f t="shared" si="11"/>
        <v>7</v>
      </c>
    </row>
    <row r="19" spans="1:90">
      <c r="A19" s="216" t="s">
        <v>260</v>
      </c>
      <c r="B19" s="147">
        <f t="shared" si="12"/>
        <v>0</v>
      </c>
      <c r="C19" s="147" t="s">
        <v>50</v>
      </c>
      <c r="D19" s="147">
        <f t="shared" si="13"/>
        <v>0</v>
      </c>
      <c r="E19" s="147" t="str">
        <f t="shared" si="3"/>
        <v/>
      </c>
      <c r="F19" s="189">
        <f t="shared" si="14"/>
        <v>0</v>
      </c>
      <c r="G19" s="214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115"/>
      <c r="AW19" s="31"/>
      <c r="AX19" s="116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5"/>
      <c r="BZ19" s="4">
        <f t="shared" si="4"/>
        <v>0</v>
      </c>
      <c r="CA19" s="4">
        <f t="shared" si="5"/>
        <v>0</v>
      </c>
      <c r="CB19" s="33">
        <f t="shared" si="15"/>
        <v>0</v>
      </c>
      <c r="CC19" s="32">
        <f t="shared" si="6"/>
        <v>0</v>
      </c>
      <c r="CD19" s="32">
        <f t="shared" si="7"/>
        <v>0</v>
      </c>
      <c r="CE19" s="33">
        <f t="shared" si="16"/>
        <v>0</v>
      </c>
      <c r="CF19" s="32">
        <f t="shared" si="8"/>
        <v>0</v>
      </c>
      <c r="CG19" s="32">
        <f t="shared" si="9"/>
        <v>0</v>
      </c>
      <c r="CH19" s="32">
        <f t="shared" si="17"/>
        <v>0</v>
      </c>
      <c r="CK19" s="98">
        <f t="shared" si="10"/>
        <v>10</v>
      </c>
      <c r="CL19" s="98" t="str">
        <f t="shared" si="11"/>
        <v/>
      </c>
    </row>
    <row r="20" spans="1:90">
      <c r="A20" s="216" t="s">
        <v>217</v>
      </c>
      <c r="B20" s="147">
        <f t="shared" si="12"/>
        <v>0</v>
      </c>
      <c r="C20" s="147" t="s">
        <v>50</v>
      </c>
      <c r="D20" s="147">
        <f t="shared" si="13"/>
        <v>0</v>
      </c>
      <c r="E20" s="147" t="str">
        <f t="shared" si="3"/>
        <v/>
      </c>
      <c r="F20" s="189">
        <f t="shared" si="14"/>
        <v>0</v>
      </c>
      <c r="G20" s="214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115"/>
      <c r="AW20" s="31"/>
      <c r="AX20" s="116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5"/>
      <c r="BZ20" s="4">
        <f t="shared" si="4"/>
        <v>0</v>
      </c>
      <c r="CA20" s="4">
        <f t="shared" si="5"/>
        <v>0</v>
      </c>
      <c r="CB20" s="33">
        <f t="shared" si="15"/>
        <v>0</v>
      </c>
      <c r="CC20" s="32">
        <f t="shared" si="6"/>
        <v>0</v>
      </c>
      <c r="CD20" s="32">
        <f t="shared" si="7"/>
        <v>0</v>
      </c>
      <c r="CE20" s="33">
        <f t="shared" si="16"/>
        <v>0</v>
      </c>
      <c r="CF20" s="32">
        <f t="shared" si="8"/>
        <v>0</v>
      </c>
      <c r="CG20" s="32">
        <f t="shared" si="9"/>
        <v>0</v>
      </c>
      <c r="CH20" s="32">
        <f t="shared" si="17"/>
        <v>0</v>
      </c>
      <c r="CK20" s="98">
        <f t="shared" si="10"/>
        <v>10</v>
      </c>
      <c r="CL20" s="98" t="str">
        <f t="shared" si="11"/>
        <v/>
      </c>
    </row>
    <row r="21" spans="1:90">
      <c r="A21" s="216" t="s">
        <v>223</v>
      </c>
      <c r="B21" s="147">
        <f>CH21</f>
        <v>0</v>
      </c>
      <c r="C21" s="147" t="s">
        <v>50</v>
      </c>
      <c r="D21" s="147">
        <f>IF(CC21&gt;4,"4",CC21)+IF(CD21&gt;4,"4",CD21)</f>
        <v>0</v>
      </c>
      <c r="E21" s="147" t="str">
        <f t="shared" si="3"/>
        <v/>
      </c>
      <c r="F21" s="189">
        <f>CE21</f>
        <v>0</v>
      </c>
      <c r="G21" s="214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115"/>
      <c r="AW21" s="31"/>
      <c r="AX21" s="116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5"/>
      <c r="BZ21" s="4">
        <f t="shared" si="4"/>
        <v>0</v>
      </c>
      <c r="CA21" s="4">
        <f t="shared" si="5"/>
        <v>0</v>
      </c>
      <c r="CB21" s="33">
        <f>BZ21+CA21</f>
        <v>0</v>
      </c>
      <c r="CC21" s="32">
        <f t="shared" si="6"/>
        <v>0</v>
      </c>
      <c r="CD21" s="32">
        <f t="shared" si="7"/>
        <v>0</v>
      </c>
      <c r="CE21" s="33">
        <f>CC21+CD21</f>
        <v>0</v>
      </c>
      <c r="CF21" s="32">
        <f t="shared" si="8"/>
        <v>0</v>
      </c>
      <c r="CG21" s="32">
        <f t="shared" si="9"/>
        <v>0</v>
      </c>
      <c r="CH21" s="32">
        <f>CG21+CF21</f>
        <v>0</v>
      </c>
      <c r="CK21" s="98">
        <f t="shared" si="10"/>
        <v>10</v>
      </c>
      <c r="CL21" s="98" t="str">
        <f t="shared" si="11"/>
        <v/>
      </c>
    </row>
    <row r="22" spans="1:90" ht="15" thickBot="1">
      <c r="A22" s="217" t="s">
        <v>231</v>
      </c>
      <c r="B22" s="149">
        <f>CH22</f>
        <v>24</v>
      </c>
      <c r="C22" s="149" t="s">
        <v>50</v>
      </c>
      <c r="D22" s="149">
        <f>IF(CC22&gt;4,"4",CC22)+IF(CD22&gt;4,"4",CD22)</f>
        <v>1</v>
      </c>
      <c r="E22" s="149" t="str">
        <f t="shared" si="3"/>
        <v/>
      </c>
      <c r="F22" s="190">
        <f>CE22</f>
        <v>1</v>
      </c>
      <c r="G22" s="215"/>
      <c r="H22" s="113"/>
      <c r="I22" s="113"/>
      <c r="J22" s="113"/>
      <c r="K22" s="113"/>
      <c r="L22" s="113"/>
      <c r="M22" s="113"/>
      <c r="N22" s="113">
        <v>24</v>
      </c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112"/>
      <c r="AW22" s="31"/>
      <c r="AX22" s="114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2"/>
      <c r="BZ22" s="4">
        <f t="shared" si="4"/>
        <v>24</v>
      </c>
      <c r="CA22" s="4">
        <f t="shared" si="5"/>
        <v>0</v>
      </c>
      <c r="CB22" s="33">
        <f>BZ22+CA22</f>
        <v>24</v>
      </c>
      <c r="CC22" s="32">
        <f t="shared" si="6"/>
        <v>1</v>
      </c>
      <c r="CD22" s="32">
        <f t="shared" si="7"/>
        <v>0</v>
      </c>
      <c r="CE22" s="33">
        <f>CC22+CD22</f>
        <v>1</v>
      </c>
      <c r="CF22" s="32">
        <f t="shared" si="8"/>
        <v>24</v>
      </c>
      <c r="CG22" s="32">
        <f t="shared" si="9"/>
        <v>0</v>
      </c>
      <c r="CH22" s="32">
        <f>CG22+CF22</f>
        <v>24</v>
      </c>
      <c r="CK22" s="103">
        <f t="shared" si="10"/>
        <v>4</v>
      </c>
      <c r="CL22" s="103">
        <f t="shared" si="11"/>
        <v>4</v>
      </c>
    </row>
    <row r="23" spans="1:90" ht="15" thickBot="1">
      <c r="A23" s="34"/>
      <c r="B23" s="34"/>
      <c r="C23" s="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CB23" s="33"/>
      <c r="CC23" s="32"/>
      <c r="CD23" s="32"/>
      <c r="CE23" s="33"/>
      <c r="CF23" s="32"/>
      <c r="CG23" s="32"/>
      <c r="CH23" s="32"/>
      <c r="CK23" s="34"/>
      <c r="CL23" s="34"/>
    </row>
    <row r="24" spans="1:90">
      <c r="A24" s="219" t="s">
        <v>96</v>
      </c>
      <c r="B24" s="136">
        <f>CH24</f>
        <v>0</v>
      </c>
      <c r="C24" s="136" t="s">
        <v>97</v>
      </c>
      <c r="D24" s="136">
        <f t="shared" si="13"/>
        <v>0</v>
      </c>
      <c r="E24" s="136" t="str">
        <f t="shared" ref="E24:E40" si="18">IF(CL24&gt;3,"",CL24)</f>
        <v/>
      </c>
      <c r="F24" s="191">
        <f t="shared" si="14"/>
        <v>0</v>
      </c>
      <c r="G24" s="220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143"/>
      <c r="AW24" s="31"/>
      <c r="AX24" s="159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3"/>
      <c r="BZ24" s="4">
        <f t="shared" ref="BZ24:BZ40" si="19">SUM(G24:AV24)</f>
        <v>0</v>
      </c>
      <c r="CA24" s="4">
        <f t="shared" ref="CA24:CA40" si="20">SUM(AX24:BY24)</f>
        <v>0</v>
      </c>
      <c r="CB24" s="33">
        <f t="shared" si="15"/>
        <v>0</v>
      </c>
      <c r="CC24" s="32">
        <f t="shared" ref="CC24:CC40" si="21">COUNT(G24:AV24)</f>
        <v>0</v>
      </c>
      <c r="CD24" s="32">
        <f t="shared" ref="CD24:CD40" si="22">COUNT(AX24:BY24)</f>
        <v>0</v>
      </c>
      <c r="CE24" s="33">
        <f t="shared" si="16"/>
        <v>0</v>
      </c>
      <c r="CF24" s="32">
        <f t="shared" ref="CF24:CF40" si="23">IF(CC24&gt;3,SUM(LARGE($G24:$AV24,1)+LARGE($G24:$AV24,2)+LARGE($G24:$AV24,3)+LARGE($G24:$AV24,4)),SUM(G24:AV24))</f>
        <v>0</v>
      </c>
      <c r="CG24" s="32">
        <f t="shared" ref="CG24:CG40" si="24">IF(CD24&gt;3,SUM(LARGE($AX24:$BY24,1)+LARGE($AX24:$BY24,2)+LARGE($AX24:$BY24,3)+LARGE($AX24:$BY24,4)),SUM(AX24:BY24))</f>
        <v>0</v>
      </c>
      <c r="CH24" s="32">
        <f t="shared" si="17"/>
        <v>0</v>
      </c>
      <c r="CK24" s="99">
        <f t="shared" ref="CK24:CK40" si="25">RANK(B24,$B$24:$B$40)</f>
        <v>9</v>
      </c>
      <c r="CL24" s="99" t="str">
        <f t="shared" ref="CL24:CL40" si="26">IF($B24=0,"",$CK24)</f>
        <v/>
      </c>
    </row>
    <row r="25" spans="1:90">
      <c r="A25" s="223" t="s">
        <v>98</v>
      </c>
      <c r="B25" s="135">
        <f t="shared" ref="B25:B38" si="27">CH25</f>
        <v>0</v>
      </c>
      <c r="C25" s="135" t="s">
        <v>97</v>
      </c>
      <c r="D25" s="135">
        <f>IF(CC25&gt;4,"4",CC25)+IF(CD25&gt;4,"4",CD25)</f>
        <v>0</v>
      </c>
      <c r="E25" s="135" t="str">
        <f t="shared" si="18"/>
        <v/>
      </c>
      <c r="F25" s="192">
        <f>CE25</f>
        <v>0</v>
      </c>
      <c r="G25" s="22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144"/>
      <c r="AW25" s="31"/>
      <c r="AX25" s="160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4"/>
      <c r="BZ25" s="4">
        <f t="shared" si="19"/>
        <v>0</v>
      </c>
      <c r="CA25" s="4">
        <f t="shared" si="20"/>
        <v>0</v>
      </c>
      <c r="CB25" s="33">
        <f t="shared" si="15"/>
        <v>0</v>
      </c>
      <c r="CC25" s="32">
        <f t="shared" si="21"/>
        <v>0</v>
      </c>
      <c r="CD25" s="32">
        <f t="shared" si="22"/>
        <v>0</v>
      </c>
      <c r="CE25" s="33">
        <f t="shared" si="16"/>
        <v>0</v>
      </c>
      <c r="CF25" s="32">
        <f t="shared" si="23"/>
        <v>0</v>
      </c>
      <c r="CG25" s="32">
        <f t="shared" si="24"/>
        <v>0</v>
      </c>
      <c r="CH25" s="32">
        <f t="shared" si="17"/>
        <v>0</v>
      </c>
      <c r="CK25" s="98">
        <f t="shared" si="25"/>
        <v>9</v>
      </c>
      <c r="CL25" s="98" t="str">
        <f t="shared" si="26"/>
        <v/>
      </c>
    </row>
    <row r="26" spans="1:90">
      <c r="A26" s="223" t="s">
        <v>101</v>
      </c>
      <c r="B26" s="135">
        <f t="shared" si="27"/>
        <v>0</v>
      </c>
      <c r="C26" s="135" t="s">
        <v>97</v>
      </c>
      <c r="D26" s="135">
        <f>IF(CC26&gt;4,"4",CC26)+IF(CD26&gt;4,"4",CD26)</f>
        <v>0</v>
      </c>
      <c r="E26" s="135" t="str">
        <f t="shared" si="18"/>
        <v/>
      </c>
      <c r="F26" s="192">
        <f>CE26</f>
        <v>0</v>
      </c>
      <c r="G26" s="22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144"/>
      <c r="AW26" s="31"/>
      <c r="AX26" s="160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4"/>
      <c r="BZ26" s="4">
        <f t="shared" si="19"/>
        <v>0</v>
      </c>
      <c r="CA26" s="4">
        <f t="shared" si="20"/>
        <v>0</v>
      </c>
      <c r="CB26" s="33">
        <f t="shared" si="15"/>
        <v>0</v>
      </c>
      <c r="CC26" s="32">
        <f t="shared" si="21"/>
        <v>0</v>
      </c>
      <c r="CD26" s="32">
        <f t="shared" si="22"/>
        <v>0</v>
      </c>
      <c r="CE26" s="33">
        <f t="shared" si="16"/>
        <v>0</v>
      </c>
      <c r="CF26" s="32">
        <f t="shared" si="23"/>
        <v>0</v>
      </c>
      <c r="CG26" s="32">
        <f t="shared" si="24"/>
        <v>0</v>
      </c>
      <c r="CH26" s="32">
        <f t="shared" si="17"/>
        <v>0</v>
      </c>
      <c r="CK26" s="98">
        <f t="shared" si="25"/>
        <v>9</v>
      </c>
      <c r="CL26" s="98" t="str">
        <f t="shared" si="26"/>
        <v/>
      </c>
    </row>
    <row r="27" spans="1:90">
      <c r="A27" s="223" t="s">
        <v>100</v>
      </c>
      <c r="B27" s="135">
        <f t="shared" si="27"/>
        <v>0</v>
      </c>
      <c r="C27" s="135" t="s">
        <v>97</v>
      </c>
      <c r="D27" s="135">
        <f t="shared" si="13"/>
        <v>0</v>
      </c>
      <c r="E27" s="135" t="str">
        <f t="shared" si="18"/>
        <v/>
      </c>
      <c r="F27" s="192">
        <f t="shared" si="14"/>
        <v>0</v>
      </c>
      <c r="G27" s="22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144"/>
      <c r="AW27" s="31"/>
      <c r="AX27" s="160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4"/>
      <c r="BZ27" s="4">
        <f t="shared" si="19"/>
        <v>0</v>
      </c>
      <c r="CA27" s="4">
        <f t="shared" si="20"/>
        <v>0</v>
      </c>
      <c r="CB27" s="33">
        <f t="shared" si="15"/>
        <v>0</v>
      </c>
      <c r="CC27" s="32">
        <f t="shared" si="21"/>
        <v>0</v>
      </c>
      <c r="CD27" s="32">
        <f t="shared" si="22"/>
        <v>0</v>
      </c>
      <c r="CE27" s="33">
        <f t="shared" si="16"/>
        <v>0</v>
      </c>
      <c r="CF27" s="32">
        <f t="shared" si="23"/>
        <v>0</v>
      </c>
      <c r="CG27" s="32">
        <f t="shared" si="24"/>
        <v>0</v>
      </c>
      <c r="CH27" s="32">
        <f t="shared" si="17"/>
        <v>0</v>
      </c>
      <c r="CK27" s="98">
        <f t="shared" si="25"/>
        <v>9</v>
      </c>
      <c r="CL27" s="98" t="str">
        <f t="shared" si="26"/>
        <v/>
      </c>
    </row>
    <row r="28" spans="1:90">
      <c r="A28" s="223" t="s">
        <v>236</v>
      </c>
      <c r="B28" s="135">
        <f t="shared" si="27"/>
        <v>21</v>
      </c>
      <c r="C28" s="135" t="s">
        <v>97</v>
      </c>
      <c r="D28" s="135">
        <f t="shared" si="13"/>
        <v>1</v>
      </c>
      <c r="E28" s="135" t="str">
        <f t="shared" si="18"/>
        <v/>
      </c>
      <c r="F28" s="192">
        <f t="shared" si="14"/>
        <v>1</v>
      </c>
      <c r="G28" s="221"/>
      <c r="H28" s="141">
        <v>21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144"/>
      <c r="AW28" s="31"/>
      <c r="AX28" s="160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4"/>
      <c r="BZ28" s="4">
        <f t="shared" si="19"/>
        <v>21</v>
      </c>
      <c r="CA28" s="4">
        <f t="shared" si="20"/>
        <v>0</v>
      </c>
      <c r="CB28" s="33">
        <f t="shared" si="15"/>
        <v>21</v>
      </c>
      <c r="CC28" s="32">
        <f t="shared" si="21"/>
        <v>1</v>
      </c>
      <c r="CD28" s="32">
        <f t="shared" si="22"/>
        <v>0</v>
      </c>
      <c r="CE28" s="33">
        <f t="shared" si="16"/>
        <v>1</v>
      </c>
      <c r="CF28" s="32">
        <f t="shared" si="23"/>
        <v>21</v>
      </c>
      <c r="CG28" s="32">
        <f t="shared" si="24"/>
        <v>0</v>
      </c>
      <c r="CH28" s="32">
        <f t="shared" si="17"/>
        <v>21</v>
      </c>
      <c r="CK28" s="98">
        <f t="shared" si="25"/>
        <v>8</v>
      </c>
      <c r="CL28" s="98">
        <f t="shared" si="26"/>
        <v>8</v>
      </c>
    </row>
    <row r="29" spans="1:90">
      <c r="A29" s="223" t="s">
        <v>102</v>
      </c>
      <c r="B29" s="135">
        <f t="shared" si="27"/>
        <v>45</v>
      </c>
      <c r="C29" s="135" t="s">
        <v>97</v>
      </c>
      <c r="D29" s="135">
        <f t="shared" si="13"/>
        <v>2</v>
      </c>
      <c r="E29" s="135" t="str">
        <f t="shared" si="18"/>
        <v/>
      </c>
      <c r="F29" s="192">
        <f t="shared" si="14"/>
        <v>2</v>
      </c>
      <c r="G29" s="221"/>
      <c r="H29" s="265">
        <v>25</v>
      </c>
      <c r="I29" s="141"/>
      <c r="J29" s="141"/>
      <c r="K29" s="141"/>
      <c r="L29" s="141"/>
      <c r="M29" s="141"/>
      <c r="N29" s="141"/>
      <c r="O29" s="141">
        <v>20</v>
      </c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144"/>
      <c r="AW29" s="31"/>
      <c r="AX29" s="160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4"/>
      <c r="BZ29" s="4">
        <f t="shared" si="19"/>
        <v>45</v>
      </c>
      <c r="CA29" s="4">
        <f t="shared" si="20"/>
        <v>0</v>
      </c>
      <c r="CB29" s="33">
        <f t="shared" si="15"/>
        <v>45</v>
      </c>
      <c r="CC29" s="32">
        <f t="shared" si="21"/>
        <v>2</v>
      </c>
      <c r="CD29" s="32">
        <f t="shared" si="22"/>
        <v>0</v>
      </c>
      <c r="CE29" s="33">
        <f t="shared" si="16"/>
        <v>2</v>
      </c>
      <c r="CF29" s="32">
        <f t="shared" si="23"/>
        <v>45</v>
      </c>
      <c r="CG29" s="32">
        <f t="shared" si="24"/>
        <v>0</v>
      </c>
      <c r="CH29" s="32">
        <f t="shared" si="17"/>
        <v>45</v>
      </c>
      <c r="CK29" s="98">
        <f t="shared" si="25"/>
        <v>5</v>
      </c>
      <c r="CL29" s="98">
        <f t="shared" si="26"/>
        <v>5</v>
      </c>
    </row>
    <row r="30" spans="1:90">
      <c r="A30" s="223" t="s">
        <v>103</v>
      </c>
      <c r="B30" s="135">
        <f t="shared" si="27"/>
        <v>0</v>
      </c>
      <c r="C30" s="135" t="s">
        <v>97</v>
      </c>
      <c r="D30" s="135">
        <f>IF(CC30&gt;4,"4",CC30)+IF(CD30&gt;4,"4",CD30)</f>
        <v>0</v>
      </c>
      <c r="E30" s="135" t="str">
        <f t="shared" si="18"/>
        <v/>
      </c>
      <c r="F30" s="192">
        <f>CE30</f>
        <v>0</v>
      </c>
      <c r="G30" s="22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144"/>
      <c r="AW30" s="31"/>
      <c r="AX30" s="160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4"/>
      <c r="BZ30" s="4">
        <f t="shared" si="19"/>
        <v>0</v>
      </c>
      <c r="CA30" s="4">
        <f t="shared" si="20"/>
        <v>0</v>
      </c>
      <c r="CB30" s="33">
        <f t="shared" si="15"/>
        <v>0</v>
      </c>
      <c r="CC30" s="32">
        <f t="shared" si="21"/>
        <v>0</v>
      </c>
      <c r="CD30" s="32">
        <f t="shared" si="22"/>
        <v>0</v>
      </c>
      <c r="CE30" s="33">
        <f t="shared" si="16"/>
        <v>0</v>
      </c>
      <c r="CF30" s="32">
        <f t="shared" si="23"/>
        <v>0</v>
      </c>
      <c r="CG30" s="32">
        <f t="shared" si="24"/>
        <v>0</v>
      </c>
      <c r="CH30" s="32">
        <f t="shared" si="17"/>
        <v>0</v>
      </c>
      <c r="CK30" s="98">
        <f t="shared" si="25"/>
        <v>9</v>
      </c>
      <c r="CL30" s="98" t="str">
        <f t="shared" si="26"/>
        <v/>
      </c>
    </row>
    <row r="31" spans="1:90">
      <c r="A31" s="223" t="s">
        <v>104</v>
      </c>
      <c r="B31" s="135">
        <f t="shared" si="27"/>
        <v>0</v>
      </c>
      <c r="C31" s="135" t="s">
        <v>97</v>
      </c>
      <c r="D31" s="135">
        <f>IF(CC31&gt;4,"4",CC31)+IF(CD31&gt;4,"4",CD31)</f>
        <v>0</v>
      </c>
      <c r="E31" s="135" t="str">
        <f t="shared" si="18"/>
        <v/>
      </c>
      <c r="F31" s="192">
        <f>CE31</f>
        <v>0</v>
      </c>
      <c r="G31" s="22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144"/>
      <c r="AW31" s="31"/>
      <c r="AX31" s="160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4"/>
      <c r="BZ31" s="4">
        <f t="shared" si="19"/>
        <v>0</v>
      </c>
      <c r="CA31" s="4">
        <f t="shared" si="20"/>
        <v>0</v>
      </c>
      <c r="CB31" s="33">
        <f t="shared" si="15"/>
        <v>0</v>
      </c>
      <c r="CC31" s="32">
        <f t="shared" si="21"/>
        <v>0</v>
      </c>
      <c r="CD31" s="32">
        <f t="shared" si="22"/>
        <v>0</v>
      </c>
      <c r="CE31" s="33">
        <f t="shared" si="16"/>
        <v>0</v>
      </c>
      <c r="CF31" s="32">
        <f t="shared" si="23"/>
        <v>0</v>
      </c>
      <c r="CG31" s="32">
        <f t="shared" si="24"/>
        <v>0</v>
      </c>
      <c r="CH31" s="32">
        <f t="shared" si="17"/>
        <v>0</v>
      </c>
      <c r="CK31" s="98">
        <f t="shared" si="25"/>
        <v>9</v>
      </c>
      <c r="CL31" s="98" t="str">
        <f t="shared" si="26"/>
        <v/>
      </c>
    </row>
    <row r="32" spans="1:90">
      <c r="A32" s="223" t="s">
        <v>105</v>
      </c>
      <c r="B32" s="135">
        <f t="shared" si="27"/>
        <v>40</v>
      </c>
      <c r="C32" s="135" t="s">
        <v>97</v>
      </c>
      <c r="D32" s="135">
        <f t="shared" si="13"/>
        <v>2</v>
      </c>
      <c r="E32" s="135" t="str">
        <f t="shared" si="18"/>
        <v/>
      </c>
      <c r="F32" s="192">
        <f t="shared" si="14"/>
        <v>2</v>
      </c>
      <c r="G32" s="221"/>
      <c r="H32" s="141"/>
      <c r="I32" s="141"/>
      <c r="J32" s="141"/>
      <c r="K32" s="141"/>
      <c r="L32" s="141"/>
      <c r="M32" s="141">
        <v>24</v>
      </c>
      <c r="N32" s="141"/>
      <c r="O32" s="141"/>
      <c r="P32" s="141"/>
      <c r="Q32" s="141"/>
      <c r="R32" s="141"/>
      <c r="S32" s="141"/>
      <c r="T32" s="141"/>
      <c r="U32" s="141"/>
      <c r="V32" s="141"/>
      <c r="W32" s="141">
        <v>16</v>
      </c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144"/>
      <c r="AW32" s="31"/>
      <c r="AX32" s="160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4"/>
      <c r="BZ32" s="4">
        <f t="shared" si="19"/>
        <v>40</v>
      </c>
      <c r="CA32" s="4">
        <f t="shared" si="20"/>
        <v>0</v>
      </c>
      <c r="CB32" s="33">
        <f t="shared" si="15"/>
        <v>40</v>
      </c>
      <c r="CC32" s="32">
        <f t="shared" si="21"/>
        <v>2</v>
      </c>
      <c r="CD32" s="32">
        <f t="shared" si="22"/>
        <v>0</v>
      </c>
      <c r="CE32" s="33">
        <f t="shared" si="16"/>
        <v>2</v>
      </c>
      <c r="CF32" s="32">
        <f t="shared" si="23"/>
        <v>40</v>
      </c>
      <c r="CG32" s="32">
        <f t="shared" si="24"/>
        <v>0</v>
      </c>
      <c r="CH32" s="32">
        <f t="shared" si="17"/>
        <v>40</v>
      </c>
      <c r="CK32" s="98">
        <f t="shared" si="25"/>
        <v>6</v>
      </c>
      <c r="CL32" s="98">
        <f t="shared" si="26"/>
        <v>6</v>
      </c>
    </row>
    <row r="33" spans="1:90" ht="15" thickBot="1">
      <c r="A33" s="224" t="s">
        <v>249</v>
      </c>
      <c r="B33" s="135">
        <f t="shared" si="27"/>
        <v>23</v>
      </c>
      <c r="C33" s="135" t="s">
        <v>97</v>
      </c>
      <c r="D33" s="135">
        <f t="shared" si="13"/>
        <v>1</v>
      </c>
      <c r="E33" s="135" t="str">
        <f t="shared" si="18"/>
        <v/>
      </c>
      <c r="F33" s="192">
        <f t="shared" si="14"/>
        <v>1</v>
      </c>
      <c r="G33" s="221"/>
      <c r="H33" s="141"/>
      <c r="I33" s="141"/>
      <c r="J33" s="141"/>
      <c r="K33" s="141"/>
      <c r="L33" s="141"/>
      <c r="M33" s="141"/>
      <c r="N33" s="141"/>
      <c r="O33" s="141"/>
      <c r="P33" s="141">
        <v>23</v>
      </c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144"/>
      <c r="AW33" s="31"/>
      <c r="AX33" s="160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4"/>
      <c r="BZ33" s="4">
        <f t="shared" si="19"/>
        <v>23</v>
      </c>
      <c r="CA33" s="4">
        <f t="shared" si="20"/>
        <v>0</v>
      </c>
      <c r="CB33" s="33">
        <f t="shared" si="15"/>
        <v>23</v>
      </c>
      <c r="CC33" s="32">
        <f t="shared" si="21"/>
        <v>1</v>
      </c>
      <c r="CD33" s="32">
        <f t="shared" si="22"/>
        <v>0</v>
      </c>
      <c r="CE33" s="33">
        <f t="shared" si="16"/>
        <v>1</v>
      </c>
      <c r="CF33" s="32">
        <f t="shared" si="23"/>
        <v>23</v>
      </c>
      <c r="CG33" s="32">
        <f t="shared" si="24"/>
        <v>0</v>
      </c>
      <c r="CH33" s="32">
        <f t="shared" si="17"/>
        <v>23</v>
      </c>
      <c r="CK33" s="98">
        <f t="shared" si="25"/>
        <v>7</v>
      </c>
      <c r="CL33" s="98">
        <f t="shared" si="26"/>
        <v>7</v>
      </c>
    </row>
    <row r="34" spans="1:90">
      <c r="A34" s="223" t="s">
        <v>229</v>
      </c>
      <c r="B34" s="135">
        <f t="shared" si="27"/>
        <v>100</v>
      </c>
      <c r="C34" s="135" t="s">
        <v>97</v>
      </c>
      <c r="D34" s="135">
        <f t="shared" si="13"/>
        <v>4</v>
      </c>
      <c r="E34" s="135">
        <f>IF(CL34&gt;3,"",CL34)</f>
        <v>1</v>
      </c>
      <c r="F34" s="192">
        <f t="shared" si="14"/>
        <v>4</v>
      </c>
      <c r="G34" s="292">
        <v>25</v>
      </c>
      <c r="H34" s="141"/>
      <c r="I34" s="141"/>
      <c r="J34" s="141"/>
      <c r="K34" s="265">
        <v>25</v>
      </c>
      <c r="L34" s="141"/>
      <c r="M34" s="141"/>
      <c r="N34" s="265">
        <v>25</v>
      </c>
      <c r="O34" s="141"/>
      <c r="P34" s="265">
        <v>25</v>
      </c>
      <c r="Q34" s="141"/>
      <c r="R34" s="141"/>
      <c r="S34" s="141"/>
      <c r="T34" s="218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265"/>
      <c r="AI34" s="141"/>
      <c r="AJ34" s="141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144"/>
      <c r="AW34" s="31"/>
      <c r="AX34" s="160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4"/>
      <c r="BZ34" s="4">
        <f t="shared" si="19"/>
        <v>100</v>
      </c>
      <c r="CA34" s="4">
        <f t="shared" si="20"/>
        <v>0</v>
      </c>
      <c r="CB34" s="33">
        <f t="shared" si="15"/>
        <v>100</v>
      </c>
      <c r="CC34" s="32">
        <f t="shared" si="21"/>
        <v>4</v>
      </c>
      <c r="CD34" s="32">
        <f t="shared" si="22"/>
        <v>0</v>
      </c>
      <c r="CE34" s="33">
        <f t="shared" si="16"/>
        <v>4</v>
      </c>
      <c r="CF34" s="32">
        <f t="shared" si="23"/>
        <v>100</v>
      </c>
      <c r="CG34" s="32">
        <f t="shared" si="24"/>
        <v>0</v>
      </c>
      <c r="CH34" s="32">
        <f t="shared" si="17"/>
        <v>100</v>
      </c>
      <c r="CK34" s="98">
        <f t="shared" si="25"/>
        <v>1</v>
      </c>
      <c r="CL34" s="98">
        <f t="shared" si="26"/>
        <v>1</v>
      </c>
    </row>
    <row r="35" spans="1:90">
      <c r="A35" s="223" t="s">
        <v>107</v>
      </c>
      <c r="B35" s="135">
        <f t="shared" si="27"/>
        <v>74</v>
      </c>
      <c r="C35" s="135" t="s">
        <v>97</v>
      </c>
      <c r="D35" s="135">
        <f>IF(CC35&gt;4,"4",CC35)+IF(CD35&gt;4,"4",CD35)</f>
        <v>3</v>
      </c>
      <c r="E35" s="135">
        <f>IF(CL35&gt;3,"",CL35)</f>
        <v>2</v>
      </c>
      <c r="F35" s="192">
        <f>CE35</f>
        <v>3</v>
      </c>
      <c r="G35" s="221"/>
      <c r="H35" s="141"/>
      <c r="I35" s="141"/>
      <c r="J35" s="141"/>
      <c r="K35" s="141"/>
      <c r="L35" s="141"/>
      <c r="M35" s="265">
        <v>25</v>
      </c>
      <c r="N35" s="141"/>
      <c r="O35" s="141"/>
      <c r="P35" s="141">
        <v>24</v>
      </c>
      <c r="Q35" s="141"/>
      <c r="R35" s="141"/>
      <c r="S35" s="141"/>
      <c r="T35" s="141"/>
      <c r="U35" s="141"/>
      <c r="V35" s="141">
        <v>25</v>
      </c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144"/>
      <c r="AW35" s="31"/>
      <c r="AX35" s="160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4"/>
      <c r="BZ35" s="4">
        <f t="shared" si="19"/>
        <v>74</v>
      </c>
      <c r="CA35" s="4">
        <f t="shared" si="20"/>
        <v>0</v>
      </c>
      <c r="CB35" s="33">
        <f t="shared" si="15"/>
        <v>74</v>
      </c>
      <c r="CC35" s="32">
        <f t="shared" si="21"/>
        <v>3</v>
      </c>
      <c r="CD35" s="32">
        <f t="shared" si="22"/>
        <v>0</v>
      </c>
      <c r="CE35" s="33">
        <f t="shared" si="16"/>
        <v>3</v>
      </c>
      <c r="CF35" s="32">
        <f t="shared" si="23"/>
        <v>74</v>
      </c>
      <c r="CG35" s="32">
        <f t="shared" si="24"/>
        <v>0</v>
      </c>
      <c r="CH35" s="32">
        <f t="shared" si="17"/>
        <v>74</v>
      </c>
      <c r="CK35" s="98">
        <f t="shared" si="25"/>
        <v>2</v>
      </c>
      <c r="CL35" s="98">
        <f t="shared" si="26"/>
        <v>2</v>
      </c>
    </row>
    <row r="36" spans="1:90">
      <c r="A36" s="223" t="s">
        <v>289</v>
      </c>
      <c r="B36" s="135">
        <f t="shared" si="27"/>
        <v>50</v>
      </c>
      <c r="C36" s="135" t="s">
        <v>97</v>
      </c>
      <c r="D36" s="135">
        <f t="shared" si="13"/>
        <v>2</v>
      </c>
      <c r="E36" s="135">
        <f t="shared" si="18"/>
        <v>3</v>
      </c>
      <c r="F36" s="192">
        <f t="shared" si="14"/>
        <v>2</v>
      </c>
      <c r="G36" s="221"/>
      <c r="H36" s="141"/>
      <c r="I36" s="141"/>
      <c r="J36" s="141"/>
      <c r="K36" s="141"/>
      <c r="L36" s="265">
        <v>25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>
        <v>25</v>
      </c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144"/>
      <c r="AW36" s="31"/>
      <c r="AX36" s="16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4"/>
      <c r="BZ36" s="4">
        <f t="shared" si="19"/>
        <v>50</v>
      </c>
      <c r="CA36" s="4">
        <f t="shared" si="20"/>
        <v>0</v>
      </c>
      <c r="CB36" s="33">
        <f t="shared" si="15"/>
        <v>50</v>
      </c>
      <c r="CC36" s="32">
        <f t="shared" si="21"/>
        <v>2</v>
      </c>
      <c r="CD36" s="32">
        <f t="shared" si="22"/>
        <v>0</v>
      </c>
      <c r="CE36" s="33">
        <f t="shared" si="16"/>
        <v>2</v>
      </c>
      <c r="CF36" s="32">
        <f t="shared" si="23"/>
        <v>50</v>
      </c>
      <c r="CG36" s="32">
        <f t="shared" si="24"/>
        <v>0</v>
      </c>
      <c r="CH36" s="32">
        <f t="shared" si="17"/>
        <v>50</v>
      </c>
      <c r="CK36" s="98">
        <f t="shared" si="25"/>
        <v>3</v>
      </c>
      <c r="CL36" s="98">
        <f t="shared" si="26"/>
        <v>3</v>
      </c>
    </row>
    <row r="37" spans="1:90">
      <c r="A37" s="223" t="s">
        <v>108</v>
      </c>
      <c r="B37" s="135">
        <f t="shared" si="27"/>
        <v>46</v>
      </c>
      <c r="C37" s="135" t="s">
        <v>97</v>
      </c>
      <c r="D37" s="135">
        <f t="shared" si="13"/>
        <v>2</v>
      </c>
      <c r="E37" s="135" t="str">
        <f t="shared" si="18"/>
        <v/>
      </c>
      <c r="F37" s="192">
        <f t="shared" si="14"/>
        <v>2</v>
      </c>
      <c r="G37" s="221"/>
      <c r="H37" s="141"/>
      <c r="I37" s="141"/>
      <c r="J37" s="141"/>
      <c r="K37" s="141"/>
      <c r="L37" s="141"/>
      <c r="M37" s="141"/>
      <c r="N37" s="141"/>
      <c r="O37" s="141">
        <v>23</v>
      </c>
      <c r="P37" s="141"/>
      <c r="Q37" s="141"/>
      <c r="R37" s="141"/>
      <c r="S37" s="141"/>
      <c r="T37" s="141"/>
      <c r="U37" s="141"/>
      <c r="V37" s="141"/>
      <c r="W37" s="141">
        <v>23</v>
      </c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144"/>
      <c r="AW37" s="31"/>
      <c r="AX37" s="160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4"/>
      <c r="BZ37" s="4">
        <f t="shared" si="19"/>
        <v>46</v>
      </c>
      <c r="CA37" s="4">
        <f t="shared" si="20"/>
        <v>0</v>
      </c>
      <c r="CB37" s="33">
        <f t="shared" si="15"/>
        <v>46</v>
      </c>
      <c r="CC37" s="32">
        <f t="shared" si="21"/>
        <v>2</v>
      </c>
      <c r="CD37" s="32">
        <f t="shared" si="22"/>
        <v>0</v>
      </c>
      <c r="CE37" s="33">
        <f t="shared" si="16"/>
        <v>2</v>
      </c>
      <c r="CF37" s="32">
        <f t="shared" si="23"/>
        <v>46</v>
      </c>
      <c r="CG37" s="32">
        <f t="shared" si="24"/>
        <v>0</v>
      </c>
      <c r="CH37" s="32">
        <f t="shared" si="17"/>
        <v>46</v>
      </c>
      <c r="CK37" s="98">
        <f t="shared" si="25"/>
        <v>4</v>
      </c>
      <c r="CL37" s="98">
        <f t="shared" si="26"/>
        <v>4</v>
      </c>
    </row>
    <row r="38" spans="1:90">
      <c r="A38" s="223" t="s">
        <v>109</v>
      </c>
      <c r="B38" s="135">
        <f t="shared" si="27"/>
        <v>0</v>
      </c>
      <c r="C38" s="135" t="s">
        <v>97</v>
      </c>
      <c r="D38" s="135">
        <f t="shared" si="13"/>
        <v>0</v>
      </c>
      <c r="E38" s="135" t="str">
        <f t="shared" si="18"/>
        <v/>
      </c>
      <c r="F38" s="192">
        <f t="shared" si="14"/>
        <v>0</v>
      </c>
      <c r="G38" s="22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144"/>
      <c r="AW38" s="31"/>
      <c r="AX38" s="160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4"/>
      <c r="BZ38" s="4">
        <f t="shared" si="19"/>
        <v>0</v>
      </c>
      <c r="CA38" s="4">
        <f t="shared" si="20"/>
        <v>0</v>
      </c>
      <c r="CB38" s="33">
        <f t="shared" si="15"/>
        <v>0</v>
      </c>
      <c r="CC38" s="32">
        <f t="shared" si="21"/>
        <v>0</v>
      </c>
      <c r="CD38" s="32">
        <f t="shared" si="22"/>
        <v>0</v>
      </c>
      <c r="CE38" s="33">
        <f t="shared" si="16"/>
        <v>0</v>
      </c>
      <c r="CF38" s="32">
        <f t="shared" si="23"/>
        <v>0</v>
      </c>
      <c r="CG38" s="32">
        <f t="shared" si="24"/>
        <v>0</v>
      </c>
      <c r="CH38" s="32">
        <f t="shared" si="17"/>
        <v>0</v>
      </c>
      <c r="CK38" s="98">
        <f t="shared" si="25"/>
        <v>9</v>
      </c>
      <c r="CL38" s="98" t="str">
        <f t="shared" si="26"/>
        <v/>
      </c>
    </row>
    <row r="39" spans="1:90">
      <c r="A39" s="223" t="s">
        <v>227</v>
      </c>
      <c r="B39" s="135">
        <f>CH39</f>
        <v>0</v>
      </c>
      <c r="C39" s="135" t="s">
        <v>97</v>
      </c>
      <c r="D39" s="135">
        <f>IF(CC39&gt;4,"4",CC39)+IF(CD39&gt;4,"4",CD39)</f>
        <v>0</v>
      </c>
      <c r="E39" s="135" t="str">
        <f t="shared" si="18"/>
        <v/>
      </c>
      <c r="F39" s="192">
        <f>CE39</f>
        <v>0</v>
      </c>
      <c r="G39" s="22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144"/>
      <c r="AW39" s="31"/>
      <c r="AX39" s="160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4"/>
      <c r="BZ39" s="4">
        <f t="shared" si="19"/>
        <v>0</v>
      </c>
      <c r="CA39" s="4">
        <f t="shared" si="20"/>
        <v>0</v>
      </c>
      <c r="CB39" s="33">
        <f>BZ39+CA39</f>
        <v>0</v>
      </c>
      <c r="CC39" s="32">
        <f t="shared" si="21"/>
        <v>0</v>
      </c>
      <c r="CD39" s="32">
        <f t="shared" si="22"/>
        <v>0</v>
      </c>
      <c r="CE39" s="33">
        <f>CC39+CD39</f>
        <v>0</v>
      </c>
      <c r="CF39" s="32">
        <f t="shared" si="23"/>
        <v>0</v>
      </c>
      <c r="CG39" s="32">
        <f t="shared" si="24"/>
        <v>0</v>
      </c>
      <c r="CH39" s="32">
        <f>CG39+CF39</f>
        <v>0</v>
      </c>
      <c r="CK39" s="98">
        <f t="shared" si="25"/>
        <v>9</v>
      </c>
      <c r="CL39" s="98" t="str">
        <f t="shared" si="26"/>
        <v/>
      </c>
    </row>
    <row r="40" spans="1:90" ht="15" thickBot="1">
      <c r="A40" s="224" t="s">
        <v>180</v>
      </c>
      <c r="B40" s="137">
        <f>CH40</f>
        <v>0</v>
      </c>
      <c r="C40" s="137" t="s">
        <v>97</v>
      </c>
      <c r="D40" s="137">
        <f>IF(CC40&gt;4,"4",CC40)+IF(CD40&gt;4,"4",CD40)</f>
        <v>0</v>
      </c>
      <c r="E40" s="137" t="str">
        <f t="shared" si="18"/>
        <v/>
      </c>
      <c r="F40" s="193">
        <f>CE40</f>
        <v>0</v>
      </c>
      <c r="G40" s="222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146"/>
      <c r="AW40" s="31"/>
      <c r="AX40" s="161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6"/>
      <c r="BZ40" s="4">
        <f t="shared" si="19"/>
        <v>0</v>
      </c>
      <c r="CA40" s="4">
        <f t="shared" si="20"/>
        <v>0</v>
      </c>
      <c r="CB40" s="33">
        <f>BZ40+CA40</f>
        <v>0</v>
      </c>
      <c r="CC40" s="32">
        <f t="shared" si="21"/>
        <v>0</v>
      </c>
      <c r="CD40" s="32">
        <f t="shared" si="22"/>
        <v>0</v>
      </c>
      <c r="CE40" s="33">
        <f>CC40+CD40</f>
        <v>0</v>
      </c>
      <c r="CF40" s="32">
        <f t="shared" si="23"/>
        <v>0</v>
      </c>
      <c r="CG40" s="32">
        <f t="shared" si="24"/>
        <v>0</v>
      </c>
      <c r="CH40" s="32">
        <f>CG40+CF40</f>
        <v>0</v>
      </c>
      <c r="CK40" s="103">
        <f t="shared" si="25"/>
        <v>9</v>
      </c>
      <c r="CL40" s="103" t="str">
        <f t="shared" si="26"/>
        <v/>
      </c>
    </row>
    <row r="41" spans="1:90" ht="15" thickBot="1">
      <c r="B41" s="1"/>
      <c r="C41" s="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CB41" s="33"/>
      <c r="CC41" s="32"/>
      <c r="CD41" s="32"/>
      <c r="CE41" s="33"/>
      <c r="CF41" s="32"/>
      <c r="CG41" s="32"/>
      <c r="CH41" s="32"/>
      <c r="CK41" s="34"/>
      <c r="CL41" s="34"/>
    </row>
    <row r="42" spans="1:90">
      <c r="A42" s="219" t="s">
        <v>110</v>
      </c>
      <c r="B42" s="136">
        <f>CH42</f>
        <v>24</v>
      </c>
      <c r="C42" s="136" t="s">
        <v>111</v>
      </c>
      <c r="D42" s="136">
        <f t="shared" si="13"/>
        <v>1</v>
      </c>
      <c r="E42" s="136">
        <f t="shared" ref="E42:E53" si="28">IF(CL42&gt;3,"",CL42)</f>
        <v>3</v>
      </c>
      <c r="F42" s="191">
        <f t="shared" si="14"/>
        <v>1</v>
      </c>
      <c r="G42" s="220"/>
      <c r="H42" s="142"/>
      <c r="I42" s="142"/>
      <c r="J42" s="142"/>
      <c r="K42" s="142"/>
      <c r="L42" s="142">
        <v>24</v>
      </c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143"/>
      <c r="AW42" s="31"/>
      <c r="AX42" s="159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3"/>
      <c r="BZ42" s="4">
        <f t="shared" ref="BZ42:BZ53" si="29">SUM(G42:AV42)</f>
        <v>24</v>
      </c>
      <c r="CA42" s="4">
        <f t="shared" ref="CA42:CA53" si="30">SUM(AX42:BY42)</f>
        <v>0</v>
      </c>
      <c r="CB42" s="33">
        <f t="shared" si="15"/>
        <v>24</v>
      </c>
      <c r="CC42" s="32">
        <f t="shared" ref="CC42:CC53" si="31">COUNT(G42:AV42)</f>
        <v>1</v>
      </c>
      <c r="CD42" s="32">
        <f t="shared" ref="CD42:CD53" si="32">COUNT(AX42:BY42)</f>
        <v>0</v>
      </c>
      <c r="CE42" s="33">
        <f t="shared" si="16"/>
        <v>1</v>
      </c>
      <c r="CF42" s="32">
        <f t="shared" ref="CF42:CF53" si="33">IF(CC42&gt;3,SUM(LARGE($G42:$AV42,1)+LARGE($G42:$AV42,2)+LARGE($G42:$AV42,3)+LARGE($G42:$AV42,4)),SUM(G42:AV42))</f>
        <v>24</v>
      </c>
      <c r="CG42" s="32">
        <f t="shared" ref="CG42:CG53" si="34">IF(CD42&gt;3,SUM(LARGE($AX42:$BY42,1)+LARGE($AX42:$BY42,2)+LARGE($AX42:$BY42,3)+LARGE($AX42:$BY42,4)),SUM(AX42:BY42))</f>
        <v>0</v>
      </c>
      <c r="CH42" s="32">
        <f t="shared" si="17"/>
        <v>24</v>
      </c>
      <c r="CK42" s="99">
        <f t="shared" ref="CK42:CK53" si="35">RANK(B42,$B$42:$B$53)</f>
        <v>3</v>
      </c>
      <c r="CL42" s="99">
        <f t="shared" ref="CL42:CL53" si="36">IF($B42=0,"",$CK42)</f>
        <v>3</v>
      </c>
    </row>
    <row r="43" spans="1:90">
      <c r="A43" s="223" t="s">
        <v>112</v>
      </c>
      <c r="B43" s="135">
        <f t="shared" ref="B43:B51" si="37">CH43</f>
        <v>14</v>
      </c>
      <c r="C43" s="135" t="s">
        <v>111</v>
      </c>
      <c r="D43" s="135">
        <f>IF(CC43&gt;4,"4",CC43)+IF(CD43&gt;4,"4",CD43)</f>
        <v>1</v>
      </c>
      <c r="E43" s="135" t="str">
        <f t="shared" si="28"/>
        <v/>
      </c>
      <c r="F43" s="192">
        <f>CE43</f>
        <v>1</v>
      </c>
      <c r="G43" s="22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>
        <v>14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144"/>
      <c r="AW43" s="31"/>
      <c r="AX43" s="160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4"/>
      <c r="BZ43" s="4">
        <f t="shared" si="29"/>
        <v>14</v>
      </c>
      <c r="CA43" s="4">
        <f t="shared" si="30"/>
        <v>0</v>
      </c>
      <c r="CB43" s="33">
        <f t="shared" si="15"/>
        <v>14</v>
      </c>
      <c r="CC43" s="32">
        <f t="shared" si="31"/>
        <v>1</v>
      </c>
      <c r="CD43" s="32">
        <f t="shared" si="32"/>
        <v>0</v>
      </c>
      <c r="CE43" s="33">
        <f t="shared" si="16"/>
        <v>1</v>
      </c>
      <c r="CF43" s="32">
        <f t="shared" si="33"/>
        <v>14</v>
      </c>
      <c r="CG43" s="32">
        <f t="shared" si="34"/>
        <v>0</v>
      </c>
      <c r="CH43" s="32">
        <f t="shared" si="17"/>
        <v>14</v>
      </c>
      <c r="CK43" s="98">
        <f t="shared" si="35"/>
        <v>8</v>
      </c>
      <c r="CL43" s="98">
        <f t="shared" si="36"/>
        <v>8</v>
      </c>
    </row>
    <row r="44" spans="1:90">
      <c r="A44" s="223" t="s">
        <v>247</v>
      </c>
      <c r="B44" s="135">
        <f t="shared" si="37"/>
        <v>0</v>
      </c>
      <c r="C44" s="135" t="s">
        <v>111</v>
      </c>
      <c r="D44" s="135">
        <f>IF(CC44&gt;4,"4",CC44)+IF(CD44&gt;4,"4",CD44)</f>
        <v>0</v>
      </c>
      <c r="E44" s="135" t="str">
        <f t="shared" si="28"/>
        <v/>
      </c>
      <c r="F44" s="192">
        <f>CE44</f>
        <v>0</v>
      </c>
      <c r="G44" s="22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144"/>
      <c r="AW44" s="31"/>
      <c r="AX44" s="160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4"/>
      <c r="BZ44" s="4">
        <f t="shared" si="29"/>
        <v>0</v>
      </c>
      <c r="CA44" s="4">
        <f t="shared" si="30"/>
        <v>0</v>
      </c>
      <c r="CB44" s="33">
        <f t="shared" si="15"/>
        <v>0</v>
      </c>
      <c r="CC44" s="32">
        <f t="shared" si="31"/>
        <v>0</v>
      </c>
      <c r="CD44" s="32">
        <f t="shared" si="32"/>
        <v>0</v>
      </c>
      <c r="CE44" s="33">
        <f t="shared" si="16"/>
        <v>0</v>
      </c>
      <c r="CF44" s="32">
        <f t="shared" si="33"/>
        <v>0</v>
      </c>
      <c r="CG44" s="32">
        <f t="shared" si="34"/>
        <v>0</v>
      </c>
      <c r="CH44" s="32">
        <f t="shared" si="17"/>
        <v>0</v>
      </c>
      <c r="CK44" s="98">
        <f t="shared" si="35"/>
        <v>9</v>
      </c>
      <c r="CL44" s="98" t="str">
        <f t="shared" si="36"/>
        <v/>
      </c>
    </row>
    <row r="45" spans="1:90">
      <c r="A45" s="223" t="s">
        <v>114</v>
      </c>
      <c r="B45" s="135">
        <f t="shared" si="37"/>
        <v>23</v>
      </c>
      <c r="C45" s="135" t="s">
        <v>111</v>
      </c>
      <c r="D45" s="135">
        <f t="shared" si="13"/>
        <v>1</v>
      </c>
      <c r="E45" s="135" t="str">
        <f t="shared" si="28"/>
        <v/>
      </c>
      <c r="F45" s="192">
        <f t="shared" si="14"/>
        <v>1</v>
      </c>
      <c r="G45" s="22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>
        <v>23</v>
      </c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144"/>
      <c r="AW45" s="31"/>
      <c r="AX45" s="160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4"/>
      <c r="BZ45" s="4">
        <f t="shared" si="29"/>
        <v>23</v>
      </c>
      <c r="CA45" s="4">
        <f t="shared" si="30"/>
        <v>0</v>
      </c>
      <c r="CB45" s="33">
        <f t="shared" si="15"/>
        <v>23</v>
      </c>
      <c r="CC45" s="32">
        <f t="shared" si="31"/>
        <v>1</v>
      </c>
      <c r="CD45" s="32">
        <f t="shared" si="32"/>
        <v>0</v>
      </c>
      <c r="CE45" s="33">
        <f t="shared" si="16"/>
        <v>1</v>
      </c>
      <c r="CF45" s="32">
        <f t="shared" si="33"/>
        <v>23</v>
      </c>
      <c r="CG45" s="32">
        <f t="shared" si="34"/>
        <v>0</v>
      </c>
      <c r="CH45" s="32">
        <f t="shared" si="17"/>
        <v>23</v>
      </c>
      <c r="CK45" s="98">
        <f t="shared" si="35"/>
        <v>4</v>
      </c>
      <c r="CL45" s="98">
        <f t="shared" si="36"/>
        <v>4</v>
      </c>
    </row>
    <row r="46" spans="1:90">
      <c r="A46" s="223" t="s">
        <v>235</v>
      </c>
      <c r="B46" s="135">
        <f t="shared" si="37"/>
        <v>0</v>
      </c>
      <c r="C46" s="135" t="s">
        <v>111</v>
      </c>
      <c r="D46" s="135">
        <f t="shared" si="13"/>
        <v>0</v>
      </c>
      <c r="E46" s="135" t="str">
        <f t="shared" si="28"/>
        <v/>
      </c>
      <c r="F46" s="192">
        <f t="shared" si="14"/>
        <v>0</v>
      </c>
      <c r="G46" s="22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144"/>
      <c r="AW46" s="31"/>
      <c r="AX46" s="160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4"/>
      <c r="BZ46" s="4">
        <f t="shared" si="29"/>
        <v>0</v>
      </c>
      <c r="CA46" s="4">
        <f t="shared" si="30"/>
        <v>0</v>
      </c>
      <c r="CB46" s="33">
        <f t="shared" si="15"/>
        <v>0</v>
      </c>
      <c r="CC46" s="32">
        <f t="shared" si="31"/>
        <v>0</v>
      </c>
      <c r="CD46" s="32">
        <f t="shared" si="32"/>
        <v>0</v>
      </c>
      <c r="CE46" s="33">
        <f t="shared" si="16"/>
        <v>0</v>
      </c>
      <c r="CF46" s="32">
        <f t="shared" si="33"/>
        <v>0</v>
      </c>
      <c r="CG46" s="32">
        <f t="shared" si="34"/>
        <v>0</v>
      </c>
      <c r="CH46" s="32">
        <f t="shared" si="17"/>
        <v>0</v>
      </c>
      <c r="CK46" s="98">
        <f t="shared" si="35"/>
        <v>9</v>
      </c>
      <c r="CL46" s="98" t="str">
        <f t="shared" si="36"/>
        <v/>
      </c>
    </row>
    <row r="47" spans="1:90">
      <c r="A47" s="223" t="s">
        <v>116</v>
      </c>
      <c r="B47" s="135">
        <f t="shared" si="37"/>
        <v>19</v>
      </c>
      <c r="C47" s="135" t="s">
        <v>111</v>
      </c>
      <c r="D47" s="135">
        <f t="shared" si="13"/>
        <v>1</v>
      </c>
      <c r="E47" s="135" t="str">
        <f t="shared" si="28"/>
        <v/>
      </c>
      <c r="F47" s="192">
        <f t="shared" si="14"/>
        <v>1</v>
      </c>
      <c r="G47" s="22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>
        <v>19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144"/>
      <c r="AW47" s="31"/>
      <c r="AX47" s="160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4"/>
      <c r="BZ47" s="4">
        <f t="shared" si="29"/>
        <v>19</v>
      </c>
      <c r="CA47" s="4">
        <f t="shared" si="30"/>
        <v>0</v>
      </c>
      <c r="CB47" s="33">
        <f t="shared" si="15"/>
        <v>19</v>
      </c>
      <c r="CC47" s="32">
        <f t="shared" si="31"/>
        <v>1</v>
      </c>
      <c r="CD47" s="32">
        <f t="shared" si="32"/>
        <v>0</v>
      </c>
      <c r="CE47" s="33">
        <f t="shared" si="16"/>
        <v>1</v>
      </c>
      <c r="CF47" s="32">
        <f t="shared" si="33"/>
        <v>19</v>
      </c>
      <c r="CG47" s="32">
        <f t="shared" si="34"/>
        <v>0</v>
      </c>
      <c r="CH47" s="32">
        <f t="shared" si="17"/>
        <v>19</v>
      </c>
      <c r="CK47" s="98">
        <f t="shared" si="35"/>
        <v>7</v>
      </c>
      <c r="CL47" s="98">
        <f t="shared" si="36"/>
        <v>7</v>
      </c>
    </row>
    <row r="48" spans="1:90">
      <c r="A48" s="223" t="s">
        <v>117</v>
      </c>
      <c r="B48" s="135">
        <f t="shared" si="37"/>
        <v>94</v>
      </c>
      <c r="C48" s="135" t="s">
        <v>111</v>
      </c>
      <c r="D48" s="135">
        <f t="shared" si="13"/>
        <v>4</v>
      </c>
      <c r="E48" s="135">
        <f t="shared" si="28"/>
        <v>1</v>
      </c>
      <c r="F48" s="192">
        <f t="shared" si="14"/>
        <v>4</v>
      </c>
      <c r="G48" s="221"/>
      <c r="H48" s="141">
        <v>23</v>
      </c>
      <c r="I48" s="141"/>
      <c r="J48" s="141"/>
      <c r="K48" s="141">
        <v>22</v>
      </c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>
        <v>24</v>
      </c>
      <c r="X48" s="141">
        <v>25</v>
      </c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144"/>
      <c r="AW48" s="31"/>
      <c r="AX48" s="160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4"/>
      <c r="BZ48" s="4">
        <f t="shared" si="29"/>
        <v>94</v>
      </c>
      <c r="CA48" s="4">
        <f t="shared" si="30"/>
        <v>0</v>
      </c>
      <c r="CB48" s="33">
        <f t="shared" si="15"/>
        <v>94</v>
      </c>
      <c r="CC48" s="32">
        <f t="shared" si="31"/>
        <v>4</v>
      </c>
      <c r="CD48" s="32">
        <f t="shared" si="32"/>
        <v>0</v>
      </c>
      <c r="CE48" s="33">
        <f t="shared" si="16"/>
        <v>4</v>
      </c>
      <c r="CF48" s="32">
        <f t="shared" si="33"/>
        <v>94</v>
      </c>
      <c r="CG48" s="32">
        <f t="shared" si="34"/>
        <v>0</v>
      </c>
      <c r="CH48" s="32">
        <f t="shared" si="17"/>
        <v>94</v>
      </c>
      <c r="CK48" s="98">
        <f t="shared" si="35"/>
        <v>1</v>
      </c>
      <c r="CL48" s="98">
        <f t="shared" si="36"/>
        <v>1</v>
      </c>
    </row>
    <row r="49" spans="1:90">
      <c r="A49" s="223" t="s">
        <v>118</v>
      </c>
      <c r="B49" s="135">
        <f t="shared" si="37"/>
        <v>0</v>
      </c>
      <c r="C49" s="135" t="s">
        <v>111</v>
      </c>
      <c r="D49" s="135">
        <f t="shared" si="13"/>
        <v>0</v>
      </c>
      <c r="E49" s="135" t="str">
        <f t="shared" si="28"/>
        <v/>
      </c>
      <c r="F49" s="192">
        <f t="shared" si="14"/>
        <v>0</v>
      </c>
      <c r="G49" s="22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144"/>
      <c r="AW49" s="31"/>
      <c r="AX49" s="160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4"/>
      <c r="BZ49" s="4">
        <f t="shared" si="29"/>
        <v>0</v>
      </c>
      <c r="CA49" s="4">
        <f t="shared" si="30"/>
        <v>0</v>
      </c>
      <c r="CB49" s="33">
        <f t="shared" si="15"/>
        <v>0</v>
      </c>
      <c r="CC49" s="32">
        <f t="shared" si="31"/>
        <v>0</v>
      </c>
      <c r="CD49" s="32">
        <f t="shared" si="32"/>
        <v>0</v>
      </c>
      <c r="CE49" s="33">
        <f t="shared" si="16"/>
        <v>0</v>
      </c>
      <c r="CF49" s="32">
        <f t="shared" si="33"/>
        <v>0</v>
      </c>
      <c r="CG49" s="32">
        <f t="shared" si="34"/>
        <v>0</v>
      </c>
      <c r="CH49" s="32">
        <f t="shared" si="17"/>
        <v>0</v>
      </c>
      <c r="CK49" s="98">
        <f t="shared" si="35"/>
        <v>9</v>
      </c>
      <c r="CL49" s="98" t="str">
        <f t="shared" si="36"/>
        <v/>
      </c>
    </row>
    <row r="50" spans="1:90">
      <c r="A50" s="223" t="s">
        <v>106</v>
      </c>
      <c r="B50" s="135">
        <f t="shared" si="37"/>
        <v>71</v>
      </c>
      <c r="C50" s="135" t="s">
        <v>111</v>
      </c>
      <c r="D50" s="135">
        <f t="shared" si="13"/>
        <v>3</v>
      </c>
      <c r="E50" s="135">
        <f>IF(CL50&gt;3,"",CL50)</f>
        <v>2</v>
      </c>
      <c r="F50" s="192">
        <f t="shared" si="14"/>
        <v>3</v>
      </c>
      <c r="G50" s="221"/>
      <c r="H50" s="141">
        <v>24</v>
      </c>
      <c r="I50" s="141"/>
      <c r="J50" s="141"/>
      <c r="K50" s="141">
        <v>23</v>
      </c>
      <c r="L50" s="141"/>
      <c r="M50" s="141"/>
      <c r="N50" s="141"/>
      <c r="O50" s="141">
        <v>24</v>
      </c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144"/>
      <c r="AW50" s="31"/>
      <c r="AX50" s="160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4"/>
      <c r="BZ50" s="4">
        <f t="shared" si="29"/>
        <v>71</v>
      </c>
      <c r="CA50" s="4">
        <f t="shared" si="30"/>
        <v>0</v>
      </c>
      <c r="CB50" s="33">
        <f t="shared" si="15"/>
        <v>71</v>
      </c>
      <c r="CC50" s="32">
        <f t="shared" si="31"/>
        <v>3</v>
      </c>
      <c r="CD50" s="32">
        <f t="shared" si="32"/>
        <v>0</v>
      </c>
      <c r="CE50" s="33">
        <f t="shared" si="16"/>
        <v>3</v>
      </c>
      <c r="CF50" s="32">
        <f t="shared" si="33"/>
        <v>71</v>
      </c>
      <c r="CG50" s="32">
        <f t="shared" si="34"/>
        <v>0</v>
      </c>
      <c r="CH50" s="32">
        <f t="shared" si="17"/>
        <v>71</v>
      </c>
      <c r="CK50" s="98">
        <f t="shared" si="35"/>
        <v>2</v>
      </c>
      <c r="CL50" s="98">
        <f t="shared" si="36"/>
        <v>2</v>
      </c>
    </row>
    <row r="51" spans="1:90">
      <c r="A51" s="223" t="s">
        <v>120</v>
      </c>
      <c r="B51" s="135">
        <f t="shared" si="37"/>
        <v>22</v>
      </c>
      <c r="C51" s="135" t="s">
        <v>111</v>
      </c>
      <c r="D51" s="135">
        <f t="shared" si="13"/>
        <v>1</v>
      </c>
      <c r="E51" s="135" t="str">
        <f t="shared" si="28"/>
        <v/>
      </c>
      <c r="F51" s="192">
        <f t="shared" si="14"/>
        <v>1</v>
      </c>
      <c r="G51" s="221"/>
      <c r="H51" s="141"/>
      <c r="I51" s="141"/>
      <c r="J51" s="141"/>
      <c r="K51" s="141"/>
      <c r="L51" s="141"/>
      <c r="M51" s="141"/>
      <c r="N51" s="141"/>
      <c r="O51" s="141"/>
      <c r="P51" s="141">
        <v>22</v>
      </c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144"/>
      <c r="AW51" s="31"/>
      <c r="AX51" s="160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4"/>
      <c r="BZ51" s="4">
        <f t="shared" si="29"/>
        <v>22</v>
      </c>
      <c r="CA51" s="4">
        <f t="shared" si="30"/>
        <v>0</v>
      </c>
      <c r="CB51" s="33">
        <f t="shared" si="15"/>
        <v>22</v>
      </c>
      <c r="CC51" s="32">
        <f t="shared" si="31"/>
        <v>1</v>
      </c>
      <c r="CD51" s="32">
        <f t="shared" si="32"/>
        <v>0</v>
      </c>
      <c r="CE51" s="33">
        <f t="shared" si="16"/>
        <v>1</v>
      </c>
      <c r="CF51" s="32">
        <f t="shared" si="33"/>
        <v>22</v>
      </c>
      <c r="CG51" s="32">
        <f t="shared" si="34"/>
        <v>0</v>
      </c>
      <c r="CH51" s="32">
        <f t="shared" si="17"/>
        <v>22</v>
      </c>
      <c r="CK51" s="98">
        <f t="shared" si="35"/>
        <v>5</v>
      </c>
      <c r="CL51" s="98">
        <f t="shared" si="36"/>
        <v>5</v>
      </c>
    </row>
    <row r="52" spans="1:90">
      <c r="A52" s="223" t="s">
        <v>261</v>
      </c>
      <c r="B52" s="135">
        <f>CH52</f>
        <v>0</v>
      </c>
      <c r="C52" s="135" t="s">
        <v>111</v>
      </c>
      <c r="D52" s="135">
        <f>IF(CC52&gt;4,"4",CC52)+IF(CD52&gt;4,"4",CD52)</f>
        <v>0</v>
      </c>
      <c r="E52" s="135" t="str">
        <f t="shared" si="28"/>
        <v/>
      </c>
      <c r="F52" s="192">
        <f>CE52</f>
        <v>0</v>
      </c>
      <c r="G52" s="22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144"/>
      <c r="AW52" s="31"/>
      <c r="AX52" s="160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4"/>
      <c r="BZ52" s="4">
        <f t="shared" si="29"/>
        <v>0</v>
      </c>
      <c r="CA52" s="4">
        <f t="shared" si="30"/>
        <v>0</v>
      </c>
      <c r="CB52" s="33">
        <f>BZ52+CA52</f>
        <v>0</v>
      </c>
      <c r="CC52" s="32">
        <f t="shared" si="31"/>
        <v>0</v>
      </c>
      <c r="CD52" s="32">
        <f t="shared" si="32"/>
        <v>0</v>
      </c>
      <c r="CE52" s="33">
        <f>CC52+CD52</f>
        <v>0</v>
      </c>
      <c r="CF52" s="32">
        <f t="shared" si="33"/>
        <v>0</v>
      </c>
      <c r="CG52" s="32">
        <f t="shared" si="34"/>
        <v>0</v>
      </c>
      <c r="CH52" s="32">
        <f>CG52+CF52</f>
        <v>0</v>
      </c>
      <c r="CK52" s="98">
        <f t="shared" si="35"/>
        <v>9</v>
      </c>
      <c r="CL52" s="98" t="str">
        <f t="shared" si="36"/>
        <v/>
      </c>
    </row>
    <row r="53" spans="1:90" ht="15" thickBot="1">
      <c r="A53" s="224" t="s">
        <v>293</v>
      </c>
      <c r="B53" s="137">
        <f>CH53</f>
        <v>22</v>
      </c>
      <c r="C53" s="137" t="s">
        <v>111</v>
      </c>
      <c r="D53" s="137">
        <f>IF(CC53&gt;4,"4",CC53)+IF(CD53&gt;4,"4",CD53)</f>
        <v>1</v>
      </c>
      <c r="E53" s="137" t="str">
        <f t="shared" si="28"/>
        <v/>
      </c>
      <c r="F53" s="193">
        <f>CE53</f>
        <v>1</v>
      </c>
      <c r="G53" s="222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>
        <v>22</v>
      </c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146"/>
      <c r="AW53" s="31"/>
      <c r="AX53" s="161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6"/>
      <c r="BZ53" s="4">
        <f t="shared" si="29"/>
        <v>22</v>
      </c>
      <c r="CA53" s="4">
        <f t="shared" si="30"/>
        <v>0</v>
      </c>
      <c r="CB53" s="33">
        <f>BZ53+CA53</f>
        <v>22</v>
      </c>
      <c r="CC53" s="32">
        <f t="shared" si="31"/>
        <v>1</v>
      </c>
      <c r="CD53" s="32">
        <f t="shared" si="32"/>
        <v>0</v>
      </c>
      <c r="CE53" s="33">
        <f>CC53+CD53</f>
        <v>1</v>
      </c>
      <c r="CF53" s="32">
        <f t="shared" si="33"/>
        <v>22</v>
      </c>
      <c r="CG53" s="32">
        <f t="shared" si="34"/>
        <v>0</v>
      </c>
      <c r="CH53" s="32">
        <f>CG53+CF53</f>
        <v>22</v>
      </c>
      <c r="CK53" s="103">
        <f t="shared" si="35"/>
        <v>5</v>
      </c>
      <c r="CL53" s="103">
        <f t="shared" si="36"/>
        <v>5</v>
      </c>
    </row>
    <row r="54" spans="1:90" ht="15" thickBot="1">
      <c r="B54" s="1"/>
      <c r="C54" s="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CB54" s="33"/>
      <c r="CC54" s="32"/>
      <c r="CD54" s="32"/>
      <c r="CE54" s="33"/>
      <c r="CF54" s="32"/>
      <c r="CG54" s="32"/>
      <c r="CH54" s="32"/>
      <c r="CK54" s="34"/>
      <c r="CL54" s="34"/>
    </row>
    <row r="55" spans="1:90">
      <c r="A55" s="229" t="s">
        <v>121</v>
      </c>
      <c r="B55" s="226">
        <f t="shared" ref="B55:B60" si="38">CH55</f>
        <v>0</v>
      </c>
      <c r="C55" s="139" t="s">
        <v>122</v>
      </c>
      <c r="D55" s="139">
        <f t="shared" si="13"/>
        <v>0</v>
      </c>
      <c r="E55" s="139" t="str">
        <f t="shared" ref="E55:E60" si="39">IF(CL55&gt;3,"",CL55)</f>
        <v/>
      </c>
      <c r="F55" s="195">
        <f t="shared" si="14"/>
        <v>0</v>
      </c>
      <c r="G55" s="151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153"/>
      <c r="AW55" s="31"/>
      <c r="AX55" s="151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3"/>
      <c r="BZ55" s="4">
        <f t="shared" ref="BZ55:BZ60" si="40">SUM(G55:AV55)</f>
        <v>0</v>
      </c>
      <c r="CA55" s="4">
        <f t="shared" ref="CA55:CA60" si="41">SUM(AX55:BY55)</f>
        <v>0</v>
      </c>
      <c r="CB55" s="33">
        <f t="shared" si="15"/>
        <v>0</v>
      </c>
      <c r="CC55" s="32">
        <f t="shared" ref="CC55:CC60" si="42">COUNT(G55:AV55)</f>
        <v>0</v>
      </c>
      <c r="CD55" s="32">
        <f t="shared" ref="CD55:CD60" si="43">COUNT(AX55:BY55)</f>
        <v>0</v>
      </c>
      <c r="CE55" s="33">
        <f t="shared" si="16"/>
        <v>0</v>
      </c>
      <c r="CF55" s="32">
        <f t="shared" ref="CF55:CF60" si="44">IF(CC55&gt;3,SUM(LARGE($G55:$AV55,1)+LARGE($G55:$AV55,2)+LARGE($G55:$AV55,3)+LARGE($G55:$AV55,4)),SUM(G55:AV55))</f>
        <v>0</v>
      </c>
      <c r="CG55" s="32">
        <f t="shared" ref="CG55:CG60" si="45">IF(CD55&gt;3,SUM(LARGE($AX55:$BY55,1)+LARGE($AX55:$BY55,2)+LARGE($AX55:$BY55,3)+LARGE($AX55:$BY55,4)),SUM(AX55:BY55))</f>
        <v>0</v>
      </c>
      <c r="CH55" s="32">
        <f t="shared" si="17"/>
        <v>0</v>
      </c>
      <c r="CK55" s="99">
        <f t="shared" ref="CK55:CK60" si="46">RANK(B55,$B$55:$B$60)</f>
        <v>5</v>
      </c>
      <c r="CL55" s="99" t="str">
        <f t="shared" ref="CL55:CL60" si="47">IF($B55=0,"",$CK55)</f>
        <v/>
      </c>
    </row>
    <row r="56" spans="1:90">
      <c r="A56" s="230" t="s">
        <v>123</v>
      </c>
      <c r="B56" s="227">
        <f t="shared" si="38"/>
        <v>44</v>
      </c>
      <c r="C56" s="138" t="s">
        <v>122</v>
      </c>
      <c r="D56" s="138">
        <f t="shared" si="13"/>
        <v>2</v>
      </c>
      <c r="E56" s="138">
        <f t="shared" si="39"/>
        <v>1</v>
      </c>
      <c r="F56" s="196">
        <f t="shared" si="14"/>
        <v>2</v>
      </c>
      <c r="G56" s="154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225"/>
      <c r="V56" s="150"/>
      <c r="W56" s="150">
        <v>20</v>
      </c>
      <c r="X56" s="150">
        <v>24</v>
      </c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155"/>
      <c r="AW56" s="31"/>
      <c r="AX56" s="154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5"/>
      <c r="BZ56" s="4">
        <f t="shared" si="40"/>
        <v>44</v>
      </c>
      <c r="CA56" s="4">
        <f t="shared" si="41"/>
        <v>0</v>
      </c>
      <c r="CB56" s="33">
        <f t="shared" si="15"/>
        <v>44</v>
      </c>
      <c r="CC56" s="32">
        <f t="shared" si="42"/>
        <v>2</v>
      </c>
      <c r="CD56" s="32">
        <f t="shared" si="43"/>
        <v>0</v>
      </c>
      <c r="CE56" s="33">
        <f t="shared" si="16"/>
        <v>2</v>
      </c>
      <c r="CF56" s="32">
        <f t="shared" si="44"/>
        <v>44</v>
      </c>
      <c r="CG56" s="32">
        <f t="shared" si="45"/>
        <v>0</v>
      </c>
      <c r="CH56" s="32">
        <f t="shared" si="17"/>
        <v>44</v>
      </c>
      <c r="CK56" s="98">
        <f t="shared" si="46"/>
        <v>1</v>
      </c>
      <c r="CL56" s="98">
        <f t="shared" si="47"/>
        <v>1</v>
      </c>
    </row>
    <row r="57" spans="1:90">
      <c r="A57" s="230" t="s">
        <v>222</v>
      </c>
      <c r="B57" s="227">
        <f t="shared" si="38"/>
        <v>23</v>
      </c>
      <c r="C57" s="138" t="s">
        <v>122</v>
      </c>
      <c r="D57" s="138">
        <f t="shared" si="13"/>
        <v>1</v>
      </c>
      <c r="E57" s="138">
        <f t="shared" si="39"/>
        <v>3</v>
      </c>
      <c r="F57" s="196">
        <f t="shared" si="14"/>
        <v>1</v>
      </c>
      <c r="G57" s="154"/>
      <c r="H57" s="150"/>
      <c r="I57" s="150"/>
      <c r="J57" s="150"/>
      <c r="K57" s="150"/>
      <c r="L57" s="150"/>
      <c r="M57" s="150"/>
      <c r="N57" s="150">
        <v>23</v>
      </c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155"/>
      <c r="AW57" s="31"/>
      <c r="AX57" s="154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5"/>
      <c r="BZ57" s="4">
        <f t="shared" si="40"/>
        <v>23</v>
      </c>
      <c r="CA57" s="4">
        <f t="shared" si="41"/>
        <v>0</v>
      </c>
      <c r="CB57" s="33">
        <f t="shared" si="15"/>
        <v>23</v>
      </c>
      <c r="CC57" s="32">
        <f t="shared" si="42"/>
        <v>1</v>
      </c>
      <c r="CD57" s="32">
        <f t="shared" si="43"/>
        <v>0</v>
      </c>
      <c r="CE57" s="33">
        <f t="shared" si="16"/>
        <v>1</v>
      </c>
      <c r="CF57" s="32">
        <f t="shared" si="44"/>
        <v>23</v>
      </c>
      <c r="CG57" s="32">
        <f t="shared" si="45"/>
        <v>0</v>
      </c>
      <c r="CH57" s="32">
        <f t="shared" si="17"/>
        <v>23</v>
      </c>
      <c r="CK57" s="98">
        <f t="shared" si="46"/>
        <v>3</v>
      </c>
      <c r="CL57" s="98">
        <f t="shared" si="47"/>
        <v>3</v>
      </c>
    </row>
    <row r="58" spans="1:90" ht="15" thickBot="1">
      <c r="A58" s="263" t="s">
        <v>233</v>
      </c>
      <c r="B58" s="228">
        <f>CH58</f>
        <v>35</v>
      </c>
      <c r="C58" s="140" t="s">
        <v>122</v>
      </c>
      <c r="D58" s="140">
        <f t="shared" si="13"/>
        <v>2</v>
      </c>
      <c r="E58" s="138">
        <f t="shared" si="39"/>
        <v>2</v>
      </c>
      <c r="F58" s="197">
        <f t="shared" si="14"/>
        <v>2</v>
      </c>
      <c r="G58" s="156"/>
      <c r="H58" s="157"/>
      <c r="I58" s="157"/>
      <c r="J58" s="157"/>
      <c r="K58" s="157"/>
      <c r="L58" s="157"/>
      <c r="M58" s="157"/>
      <c r="N58" s="157"/>
      <c r="O58" s="157">
        <v>18</v>
      </c>
      <c r="P58" s="157"/>
      <c r="Q58" s="157"/>
      <c r="R58" s="157"/>
      <c r="S58" s="157"/>
      <c r="T58" s="157"/>
      <c r="U58" s="157"/>
      <c r="V58" s="157"/>
      <c r="W58" s="157">
        <v>17</v>
      </c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158"/>
      <c r="AW58" s="31"/>
      <c r="AX58" s="156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8"/>
      <c r="BZ58" s="4">
        <f t="shared" si="40"/>
        <v>35</v>
      </c>
      <c r="CA58" s="4">
        <f t="shared" si="41"/>
        <v>0</v>
      </c>
      <c r="CB58" s="33">
        <f t="shared" si="15"/>
        <v>35</v>
      </c>
      <c r="CC58" s="32">
        <f t="shared" si="42"/>
        <v>2</v>
      </c>
      <c r="CD58" s="32">
        <f t="shared" si="43"/>
        <v>0</v>
      </c>
      <c r="CE58" s="33">
        <f t="shared" si="16"/>
        <v>2</v>
      </c>
      <c r="CF58" s="32">
        <f t="shared" si="44"/>
        <v>35</v>
      </c>
      <c r="CG58" s="32">
        <f t="shared" si="45"/>
        <v>0</v>
      </c>
      <c r="CH58" s="32">
        <f t="shared" si="17"/>
        <v>35</v>
      </c>
      <c r="CK58" s="103">
        <f t="shared" si="46"/>
        <v>2</v>
      </c>
      <c r="CL58" s="103">
        <f t="shared" si="47"/>
        <v>2</v>
      </c>
    </row>
    <row r="59" spans="1:90" ht="15" thickBot="1">
      <c r="A59" s="264" t="s">
        <v>256</v>
      </c>
      <c r="B59" s="262">
        <f>CH59</f>
        <v>22</v>
      </c>
      <c r="C59" s="228" t="s">
        <v>122</v>
      </c>
      <c r="D59" s="140">
        <f t="shared" si="13"/>
        <v>1</v>
      </c>
      <c r="E59" s="138" t="str">
        <f t="shared" si="39"/>
        <v/>
      </c>
      <c r="F59" s="197">
        <f t="shared" si="14"/>
        <v>1</v>
      </c>
      <c r="G59" s="197"/>
      <c r="H59" s="197"/>
      <c r="I59" s="197"/>
      <c r="J59" s="197"/>
      <c r="K59" s="197"/>
      <c r="L59" s="197"/>
      <c r="M59" s="156"/>
      <c r="N59" s="156"/>
      <c r="O59" s="156">
        <v>22</v>
      </c>
      <c r="P59" s="156"/>
      <c r="Q59" s="156"/>
      <c r="R59" s="156"/>
      <c r="S59" s="156"/>
      <c r="T59" s="156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3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4">
        <f t="shared" si="40"/>
        <v>22</v>
      </c>
      <c r="CA59" s="4">
        <f t="shared" si="41"/>
        <v>0</v>
      </c>
      <c r="CB59" s="33">
        <f t="shared" si="15"/>
        <v>22</v>
      </c>
      <c r="CC59" s="32">
        <f t="shared" si="42"/>
        <v>1</v>
      </c>
      <c r="CD59" s="32">
        <f t="shared" si="43"/>
        <v>0</v>
      </c>
      <c r="CE59" s="33">
        <f t="shared" si="16"/>
        <v>1</v>
      </c>
      <c r="CF59" s="32">
        <f t="shared" si="44"/>
        <v>22</v>
      </c>
      <c r="CG59" s="32">
        <f t="shared" si="45"/>
        <v>0</v>
      </c>
      <c r="CH59" s="32">
        <f t="shared" si="17"/>
        <v>22</v>
      </c>
      <c r="CK59" s="103">
        <f t="shared" si="46"/>
        <v>4</v>
      </c>
      <c r="CL59" s="103">
        <f t="shared" si="47"/>
        <v>4</v>
      </c>
    </row>
    <row r="60" spans="1:90" ht="15" thickBot="1">
      <c r="A60" s="264" t="s">
        <v>254</v>
      </c>
      <c r="B60" s="262">
        <f t="shared" si="38"/>
        <v>0</v>
      </c>
      <c r="C60" s="228" t="s">
        <v>122</v>
      </c>
      <c r="D60" s="140">
        <f>IF(CC60&gt;4,"4",CC60)+IF(CD60&gt;4,"4",CD60)</f>
        <v>0</v>
      </c>
      <c r="E60" s="140" t="str">
        <f t="shared" si="39"/>
        <v/>
      </c>
      <c r="F60" s="197">
        <f t="shared" si="14"/>
        <v>0</v>
      </c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3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4">
        <f t="shared" si="40"/>
        <v>0</v>
      </c>
      <c r="CA60" s="4">
        <f t="shared" si="41"/>
        <v>0</v>
      </c>
      <c r="CB60" s="33">
        <f>BZ60+CA60</f>
        <v>0</v>
      </c>
      <c r="CC60" s="32">
        <f t="shared" si="42"/>
        <v>0</v>
      </c>
      <c r="CD60" s="32">
        <f t="shared" si="43"/>
        <v>0</v>
      </c>
      <c r="CE60" s="33">
        <f>CC60+CD60</f>
        <v>0</v>
      </c>
      <c r="CF60" s="32">
        <f t="shared" si="44"/>
        <v>0</v>
      </c>
      <c r="CG60" s="32">
        <f t="shared" si="45"/>
        <v>0</v>
      </c>
      <c r="CH60" s="32">
        <f>CG60+CF60</f>
        <v>0</v>
      </c>
      <c r="CK60" s="103">
        <f t="shared" si="46"/>
        <v>5</v>
      </c>
      <c r="CL60" s="103" t="str">
        <f t="shared" si="47"/>
        <v/>
      </c>
    </row>
    <row r="61" spans="1:90" s="5" customFormat="1">
      <c r="A61" s="1"/>
      <c r="C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36"/>
      <c r="AX61" s="133"/>
      <c r="AY61" s="133"/>
      <c r="AZ61" s="131"/>
      <c r="BA61" s="133"/>
      <c r="BB61" s="133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20"/>
      <c r="BW61" s="131"/>
      <c r="BX61" s="120"/>
      <c r="BY61" s="120"/>
      <c r="BZ61" s="4"/>
      <c r="CA61" s="4"/>
      <c r="CB61" s="4"/>
      <c r="CC61" s="35"/>
      <c r="CD61" s="35"/>
      <c r="CE61" s="2"/>
      <c r="CF61" s="1"/>
      <c r="CG61" s="1"/>
      <c r="CH61" s="1"/>
    </row>
    <row r="62" spans="1:90" s="5" customFormat="1">
      <c r="C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36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4"/>
      <c r="CA62" s="4"/>
      <c r="CB62" s="4"/>
      <c r="CC62" s="35"/>
      <c r="CD62" s="35"/>
      <c r="CE62" s="2"/>
      <c r="CF62" s="1"/>
      <c r="CG62" s="1"/>
      <c r="CH62" s="1"/>
    </row>
    <row r="63" spans="1:90" s="11" customFormat="1">
      <c r="A63" s="5"/>
      <c r="C63" s="1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36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4"/>
      <c r="CA63" s="4"/>
      <c r="CB63" s="4"/>
      <c r="CC63" s="7"/>
      <c r="CD63" s="7"/>
      <c r="CE63" s="4"/>
      <c r="CF63" s="5"/>
      <c r="CG63" s="5"/>
      <c r="CH63" s="5"/>
    </row>
    <row r="64" spans="1:90" s="11" customFormat="1">
      <c r="C64" s="12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23"/>
      <c r="AW64" s="36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4"/>
      <c r="CA64" s="4"/>
      <c r="CB64" s="4"/>
      <c r="CC64" s="7"/>
      <c r="CD64" s="7"/>
      <c r="CE64" s="4"/>
      <c r="CF64" s="5"/>
      <c r="CG64" s="5"/>
      <c r="CH64" s="5"/>
    </row>
    <row r="65" spans="1:90" s="11" customFormat="1">
      <c r="B65" s="12"/>
      <c r="C65" s="12"/>
      <c r="D65" s="12"/>
      <c r="E65" s="12"/>
      <c r="F65" s="35"/>
      <c r="G65" s="236">
        <f t="shared" ref="G65:AS65" si="48">COUNT(G10:G61)</f>
        <v>3</v>
      </c>
      <c r="H65" s="236">
        <f t="shared" si="48"/>
        <v>5</v>
      </c>
      <c r="I65" s="6">
        <f t="shared" si="48"/>
        <v>0</v>
      </c>
      <c r="J65" s="236">
        <f t="shared" si="48"/>
        <v>0</v>
      </c>
      <c r="K65" s="6">
        <f t="shared" si="48"/>
        <v>5</v>
      </c>
      <c r="L65" s="6">
        <f t="shared" si="48"/>
        <v>2</v>
      </c>
      <c r="M65" s="6">
        <f t="shared" si="48"/>
        <v>2</v>
      </c>
      <c r="N65" s="6">
        <f t="shared" si="48"/>
        <v>3</v>
      </c>
      <c r="O65" s="6">
        <f t="shared" si="48"/>
        <v>8</v>
      </c>
      <c r="P65" s="6">
        <f t="shared" si="48"/>
        <v>4</v>
      </c>
      <c r="Q65" s="6">
        <f t="shared" si="48"/>
        <v>0</v>
      </c>
      <c r="R65" s="6">
        <f t="shared" si="48"/>
        <v>0</v>
      </c>
      <c r="S65" s="6">
        <f t="shared" si="48"/>
        <v>0</v>
      </c>
      <c r="T65" s="6">
        <f>COUNT(T10:T61)</f>
        <v>0</v>
      </c>
      <c r="U65" s="6">
        <f t="shared" si="48"/>
        <v>0</v>
      </c>
      <c r="V65" s="6">
        <f t="shared" si="48"/>
        <v>1</v>
      </c>
      <c r="W65" s="6">
        <f>COUNT(W10:W61)</f>
        <v>12</v>
      </c>
      <c r="X65" s="6">
        <f t="shared" si="48"/>
        <v>3</v>
      </c>
      <c r="Y65" s="6">
        <f t="shared" si="48"/>
        <v>0</v>
      </c>
      <c r="Z65" s="6">
        <f t="shared" si="48"/>
        <v>0</v>
      </c>
      <c r="AA65" s="6">
        <f t="shared" si="48"/>
        <v>0</v>
      </c>
      <c r="AB65" s="6">
        <f t="shared" si="48"/>
        <v>0</v>
      </c>
      <c r="AC65" s="6">
        <f>COUNT(AC10:AC61)</f>
        <v>0</v>
      </c>
      <c r="AD65" s="6">
        <f t="shared" si="48"/>
        <v>0</v>
      </c>
      <c r="AE65" s="6">
        <f t="shared" si="48"/>
        <v>0</v>
      </c>
      <c r="AF65" s="6">
        <f t="shared" si="48"/>
        <v>0</v>
      </c>
      <c r="AG65" s="6">
        <f t="shared" si="48"/>
        <v>0</v>
      </c>
      <c r="AH65" s="6">
        <f t="shared" si="48"/>
        <v>0</v>
      </c>
      <c r="AI65" s="6">
        <f t="shared" si="48"/>
        <v>0</v>
      </c>
      <c r="AJ65" s="6">
        <f t="shared" si="48"/>
        <v>0</v>
      </c>
      <c r="AK65" s="6">
        <f t="shared" si="48"/>
        <v>0</v>
      </c>
      <c r="AL65" s="6">
        <f t="shared" si="48"/>
        <v>0</v>
      </c>
      <c r="AM65" s="6">
        <f t="shared" si="48"/>
        <v>0</v>
      </c>
      <c r="AN65" s="6">
        <f t="shared" si="48"/>
        <v>0</v>
      </c>
      <c r="AO65" s="6">
        <f t="shared" si="48"/>
        <v>0</v>
      </c>
      <c r="AP65" s="6">
        <f t="shared" si="48"/>
        <v>0</v>
      </c>
      <c r="AQ65" s="6">
        <f t="shared" si="48"/>
        <v>0</v>
      </c>
      <c r="AR65" s="6">
        <f t="shared" si="48"/>
        <v>0</v>
      </c>
      <c r="AS65" s="6">
        <f t="shared" si="48"/>
        <v>0</v>
      </c>
      <c r="AT65" s="6"/>
      <c r="AU65" s="6"/>
      <c r="AV65" s="23"/>
      <c r="AW65" s="36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"/>
      <c r="CA65" s="12"/>
      <c r="CB65" s="4"/>
      <c r="CC65" s="16"/>
      <c r="CD65" s="16"/>
      <c r="CE65" s="12"/>
      <c r="CK65" s="12"/>
      <c r="CL65" s="12"/>
    </row>
    <row r="66" spans="1:90" s="11" customFormat="1">
      <c r="B66" s="12"/>
      <c r="C66" s="12"/>
      <c r="D66" s="12"/>
      <c r="E66" s="12"/>
      <c r="F66" s="3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3"/>
      <c r="AW66" s="36"/>
      <c r="AX66" s="134"/>
      <c r="AY66" s="134"/>
      <c r="AZ66" s="134"/>
      <c r="BA66" s="134"/>
      <c r="BB66" s="134"/>
      <c r="BC66" s="134"/>
      <c r="BD66" s="122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24"/>
      <c r="BW66" s="134"/>
      <c r="BX66" s="124"/>
      <c r="BY66" s="134"/>
      <c r="BZ66" s="12"/>
      <c r="CA66" s="4"/>
      <c r="CB66" s="4"/>
      <c r="CC66" s="16"/>
      <c r="CD66" s="16"/>
      <c r="CE66" s="12"/>
      <c r="CK66" s="12"/>
      <c r="CL66" s="12"/>
    </row>
    <row r="67" spans="1:90" s="5" customFormat="1">
      <c r="A67" s="11"/>
      <c r="B67" s="4"/>
      <c r="C67" s="4"/>
      <c r="D67" s="4"/>
      <c r="E67" s="4"/>
      <c r="F67" s="3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36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24"/>
      <c r="BW67" s="134"/>
      <c r="BX67" s="124"/>
      <c r="BY67" s="134"/>
      <c r="BZ67" s="12"/>
      <c r="CA67" s="4"/>
      <c r="CB67" s="4"/>
      <c r="CC67" s="16"/>
      <c r="CD67" s="16"/>
      <c r="CE67" s="12"/>
      <c r="CF67" s="11"/>
      <c r="CG67" s="11"/>
      <c r="CH67" s="11"/>
      <c r="CK67" s="4"/>
      <c r="CL67" s="4"/>
    </row>
    <row r="68" spans="1:90">
      <c r="A68" s="5"/>
      <c r="F68" s="35"/>
      <c r="G68" s="35"/>
      <c r="H68" s="35"/>
      <c r="I68" s="35"/>
      <c r="J68" s="35"/>
      <c r="K68" s="35"/>
      <c r="L68" s="32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6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24"/>
      <c r="BW68" s="134"/>
      <c r="BX68" s="124"/>
      <c r="BY68" s="134"/>
      <c r="BZ68" s="12"/>
      <c r="CC68" s="16"/>
      <c r="CD68" s="16"/>
      <c r="CE68" s="12"/>
      <c r="CF68" s="11"/>
      <c r="CG68" s="11"/>
      <c r="CH68" s="11"/>
    </row>
    <row r="69" spans="1:90">
      <c r="B69" s="35"/>
      <c r="C69" s="32"/>
      <c r="D69" s="35"/>
      <c r="E69" s="32"/>
      <c r="F69" s="35"/>
      <c r="G69" s="237"/>
      <c r="H69" s="237"/>
      <c r="I69" s="237"/>
      <c r="J69" s="237"/>
      <c r="K69" s="237"/>
      <c r="L69" s="238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35"/>
      <c r="AW69" s="36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CC69" s="7"/>
      <c r="CD69" s="7"/>
      <c r="CE69" s="4"/>
      <c r="CF69" s="5"/>
      <c r="CG69" s="5"/>
      <c r="CH69" s="5"/>
      <c r="CK69" s="32"/>
      <c r="CL69" s="32"/>
    </row>
    <row r="70" spans="1:90">
      <c r="A70" s="40"/>
      <c r="B70" s="35"/>
      <c r="C70" s="32"/>
      <c r="D70" s="35"/>
      <c r="E70" s="32"/>
      <c r="F70" s="35"/>
      <c r="G70" s="237"/>
      <c r="H70" s="237"/>
      <c r="I70" s="237"/>
      <c r="J70" s="237"/>
      <c r="K70" s="237"/>
      <c r="L70" s="238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35"/>
      <c r="AW70" s="36"/>
      <c r="AX70" s="133"/>
      <c r="AY70" s="133"/>
      <c r="AZ70" s="131"/>
      <c r="BA70" s="133"/>
      <c r="BB70" s="133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20"/>
      <c r="BW70" s="131"/>
      <c r="BX70" s="120"/>
      <c r="BY70" s="120"/>
      <c r="CC70" s="35"/>
      <c r="CD70" s="35"/>
      <c r="CK70" s="32"/>
      <c r="CL70" s="32"/>
    </row>
    <row r="71" spans="1:90">
      <c r="A71" s="40"/>
      <c r="B71" s="35"/>
      <c r="C71" s="32"/>
      <c r="D71" s="35"/>
      <c r="E71" s="32"/>
      <c r="F71" s="35"/>
      <c r="G71" s="237"/>
      <c r="H71" s="237"/>
      <c r="I71" s="237"/>
      <c r="J71" s="237"/>
      <c r="K71" s="237"/>
      <c r="L71" s="238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35"/>
      <c r="AW71" s="36"/>
      <c r="AX71" s="133"/>
      <c r="AY71" s="133"/>
      <c r="AZ71" s="131"/>
      <c r="BA71" s="133"/>
      <c r="BB71" s="133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20"/>
      <c r="BW71" s="131"/>
      <c r="BX71" s="120"/>
      <c r="BY71" s="120"/>
      <c r="CC71" s="35"/>
      <c r="CD71" s="35"/>
      <c r="CE71" s="35"/>
      <c r="CK71" s="32"/>
      <c r="CL71" s="32"/>
    </row>
    <row r="72" spans="1:90">
      <c r="A72" s="40"/>
      <c r="B72" s="35"/>
      <c r="C72" s="32"/>
      <c r="D72" s="35"/>
      <c r="E72" s="32"/>
      <c r="F72" s="35"/>
      <c r="G72" s="35"/>
      <c r="H72" s="35"/>
      <c r="I72" s="35"/>
      <c r="J72" s="35"/>
      <c r="K72" s="35"/>
      <c r="L72" s="32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6"/>
      <c r="AX72" s="133"/>
      <c r="AY72" s="133"/>
      <c r="AZ72" s="131"/>
      <c r="BA72" s="133"/>
      <c r="BB72" s="133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20"/>
      <c r="BW72" s="131"/>
      <c r="BX72" s="120"/>
      <c r="BY72" s="120"/>
      <c r="CC72" s="35"/>
      <c r="CD72" s="35"/>
      <c r="CE72" s="35"/>
      <c r="CK72" s="32"/>
      <c r="CL72" s="32"/>
    </row>
    <row r="73" spans="1:90" ht="13.5" customHeight="1">
      <c r="A73" s="40"/>
      <c r="B73" s="35"/>
      <c r="C73" s="32"/>
      <c r="D73" s="35"/>
      <c r="E73" s="32"/>
      <c r="F73" s="35"/>
      <c r="G73" s="35"/>
      <c r="H73" s="35"/>
      <c r="I73" s="35"/>
      <c r="J73" s="35"/>
      <c r="K73" s="35"/>
      <c r="L73" s="32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6"/>
      <c r="AX73" s="133"/>
      <c r="AY73" s="133"/>
      <c r="AZ73" s="131"/>
      <c r="BA73" s="133"/>
      <c r="BB73" s="133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20"/>
      <c r="BW73" s="131"/>
      <c r="BX73" s="120"/>
      <c r="BY73" s="120"/>
      <c r="CC73" s="35"/>
      <c r="CD73" s="35"/>
      <c r="CE73" s="35"/>
      <c r="CK73" s="32"/>
      <c r="CL73" s="32"/>
    </row>
    <row r="74" spans="1:90">
      <c r="A74" s="40"/>
      <c r="B74" s="35"/>
      <c r="C74" s="32"/>
      <c r="D74" s="35"/>
      <c r="E74" s="32"/>
      <c r="F74" s="35"/>
      <c r="G74" s="35"/>
      <c r="H74" s="35"/>
      <c r="I74" s="35"/>
      <c r="J74" s="35"/>
      <c r="K74" s="35"/>
      <c r="L74" s="32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6"/>
      <c r="AX74" s="133"/>
      <c r="AY74" s="133"/>
      <c r="AZ74" s="131"/>
      <c r="BA74" s="133"/>
      <c r="BB74" s="133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20"/>
      <c r="BW74" s="131"/>
      <c r="BX74" s="120"/>
      <c r="BY74" s="120"/>
      <c r="CC74" s="35"/>
      <c r="CD74" s="35"/>
      <c r="CE74" s="35"/>
      <c r="CK74" s="32"/>
      <c r="CL74" s="32"/>
    </row>
    <row r="75" spans="1:90">
      <c r="A75" s="40"/>
      <c r="C75" s="32"/>
      <c r="F75" s="35"/>
      <c r="G75" s="35"/>
      <c r="H75" s="35"/>
      <c r="I75" s="35"/>
      <c r="J75" s="35"/>
      <c r="K75" s="35"/>
      <c r="L75" s="32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6"/>
      <c r="AX75" s="133"/>
      <c r="AY75" s="133"/>
      <c r="AZ75" s="131"/>
      <c r="BA75" s="133"/>
      <c r="BB75" s="133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20"/>
      <c r="BW75" s="131"/>
      <c r="BX75" s="120"/>
      <c r="BY75" s="120"/>
      <c r="CC75" s="35"/>
      <c r="CD75" s="35"/>
      <c r="CE75" s="35"/>
    </row>
    <row r="76" spans="1:90">
      <c r="C76" s="35"/>
      <c r="F76" s="35"/>
      <c r="G76" s="35"/>
      <c r="H76" s="35"/>
      <c r="I76" s="35"/>
      <c r="J76" s="35"/>
      <c r="K76" s="35"/>
      <c r="L76" s="32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6"/>
      <c r="AX76" s="133"/>
      <c r="AY76" s="133"/>
      <c r="AZ76" s="131"/>
      <c r="BA76" s="133"/>
      <c r="BB76" s="133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20"/>
      <c r="BW76" s="131"/>
      <c r="BX76" s="120"/>
      <c r="BY76" s="120"/>
      <c r="CC76" s="35"/>
      <c r="CD76" s="35"/>
      <c r="CE76" s="35"/>
    </row>
    <row r="77" spans="1:90">
      <c r="C77" s="3"/>
      <c r="F77" s="35"/>
      <c r="G77" s="35"/>
      <c r="H77" s="35"/>
      <c r="I77" s="35"/>
      <c r="J77" s="35"/>
      <c r="K77" s="35"/>
      <c r="L77" s="32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6"/>
      <c r="AX77" s="133"/>
      <c r="AY77" s="133"/>
      <c r="AZ77" s="131"/>
      <c r="BA77" s="133"/>
      <c r="BB77" s="133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20"/>
      <c r="BW77" s="131"/>
      <c r="BX77" s="120"/>
      <c r="BY77" s="120"/>
      <c r="CC77" s="35"/>
      <c r="CD77" s="35"/>
    </row>
    <row r="78" spans="1:90">
      <c r="B78" s="35"/>
      <c r="C78" s="35"/>
      <c r="D78" s="35"/>
      <c r="E78" s="32"/>
      <c r="F78" s="35"/>
      <c r="G78" s="35"/>
      <c r="H78" s="35"/>
      <c r="I78" s="35"/>
      <c r="J78" s="35"/>
      <c r="K78" s="35"/>
      <c r="L78" s="32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6"/>
      <c r="AX78" s="133"/>
      <c r="AY78" s="133"/>
      <c r="AZ78" s="131"/>
      <c r="BA78" s="133"/>
      <c r="BB78" s="133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20"/>
      <c r="BW78" s="131"/>
      <c r="BX78" s="120"/>
      <c r="BY78" s="120"/>
      <c r="CC78" s="35"/>
      <c r="CD78" s="35"/>
      <c r="CK78" s="32"/>
      <c r="CL78" s="32"/>
    </row>
    <row r="79" spans="1:90" s="34" customFormat="1">
      <c r="A79" s="1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2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6"/>
      <c r="AX79" s="133"/>
      <c r="AY79" s="133"/>
      <c r="AZ79" s="131"/>
      <c r="BA79" s="133"/>
      <c r="BB79" s="133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20"/>
      <c r="BW79" s="131"/>
      <c r="BX79" s="120"/>
      <c r="BY79" s="120"/>
      <c r="BZ79" s="4"/>
      <c r="CA79" s="4"/>
      <c r="CB79" s="4"/>
      <c r="CC79" s="35"/>
      <c r="CD79" s="35"/>
      <c r="CE79" s="2"/>
      <c r="CF79" s="1"/>
      <c r="CG79" s="1"/>
      <c r="CH79" s="1"/>
      <c r="CK79" s="35"/>
      <c r="CL79" s="35"/>
    </row>
    <row r="80" spans="1:90">
      <c r="B80" s="35"/>
      <c r="C80" s="35"/>
      <c r="D80" s="35"/>
      <c r="E80" s="32"/>
      <c r="F80" s="35"/>
      <c r="G80" s="35"/>
      <c r="H80" s="35"/>
      <c r="I80" s="35"/>
      <c r="J80" s="35"/>
      <c r="K80" s="35"/>
      <c r="L80" s="32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6"/>
      <c r="AX80" s="133"/>
      <c r="AY80" s="133"/>
      <c r="AZ80" s="131"/>
      <c r="BA80" s="133"/>
      <c r="BB80" s="133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20"/>
      <c r="BW80" s="131"/>
      <c r="BX80" s="120"/>
      <c r="BY80" s="120"/>
      <c r="CC80" s="35"/>
      <c r="CD80" s="35"/>
      <c r="CK80" s="32"/>
      <c r="CL80" s="32"/>
    </row>
    <row r="81" spans="1:90">
      <c r="C81" s="35"/>
      <c r="F81" s="35"/>
      <c r="G81" s="35"/>
      <c r="H81" s="35"/>
      <c r="I81" s="35"/>
      <c r="J81" s="35"/>
      <c r="K81" s="35"/>
      <c r="L81" s="32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6"/>
      <c r="AX81" s="133"/>
      <c r="AY81" s="133"/>
      <c r="AZ81" s="131"/>
      <c r="BA81" s="133"/>
      <c r="BB81" s="133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2"/>
      <c r="BW81" s="131"/>
      <c r="BX81" s="132"/>
      <c r="BY81" s="132"/>
      <c r="CC81" s="35"/>
      <c r="CD81" s="35"/>
      <c r="CF81" s="34"/>
      <c r="CG81" s="34"/>
      <c r="CH81" s="34"/>
    </row>
    <row r="82" spans="1:90">
      <c r="F82" s="35"/>
      <c r="G82" s="35"/>
      <c r="H82" s="35"/>
      <c r="I82" s="35"/>
      <c r="J82" s="35"/>
      <c r="K82" s="35"/>
      <c r="L82" s="32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6"/>
      <c r="AX82" s="133"/>
      <c r="AY82" s="133"/>
      <c r="AZ82" s="131"/>
      <c r="BA82" s="133"/>
      <c r="BB82" s="133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20"/>
      <c r="BW82" s="131"/>
      <c r="BX82" s="120"/>
      <c r="BY82" s="120"/>
      <c r="CC82" s="35"/>
      <c r="CD82" s="35"/>
    </row>
    <row r="83" spans="1:90">
      <c r="F83" s="35"/>
      <c r="G83" s="35"/>
      <c r="H83" s="35"/>
      <c r="I83" s="35"/>
      <c r="J83" s="35"/>
      <c r="K83" s="35"/>
      <c r="L83" s="32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6"/>
      <c r="AX83" s="133"/>
      <c r="AY83" s="133"/>
      <c r="AZ83" s="131"/>
      <c r="BA83" s="133"/>
      <c r="BB83" s="133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20"/>
      <c r="BW83" s="131"/>
      <c r="BX83" s="120"/>
      <c r="BY83" s="120"/>
      <c r="CC83" s="35"/>
      <c r="CD83" s="35"/>
    </row>
    <row r="84" spans="1:90">
      <c r="F84" s="35"/>
      <c r="G84" s="35"/>
      <c r="H84" s="35"/>
      <c r="I84" s="35"/>
      <c r="J84" s="35"/>
      <c r="K84" s="35"/>
      <c r="L84" s="32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6"/>
      <c r="AX84" s="133"/>
      <c r="AY84" s="133"/>
      <c r="AZ84" s="131"/>
      <c r="BA84" s="133"/>
      <c r="BB84" s="133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20"/>
      <c r="BW84" s="131"/>
      <c r="BX84" s="120"/>
      <c r="BY84" s="120"/>
      <c r="CC84" s="35"/>
      <c r="CD84" s="35"/>
    </row>
    <row r="85" spans="1:90">
      <c r="B85" s="35"/>
      <c r="C85" s="35"/>
      <c r="D85" s="35"/>
      <c r="E85" s="32"/>
      <c r="F85" s="35"/>
      <c r="G85" s="35"/>
      <c r="H85" s="35"/>
      <c r="I85" s="35"/>
      <c r="J85" s="35"/>
      <c r="K85" s="35"/>
      <c r="L85" s="32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6"/>
      <c r="AX85" s="133"/>
      <c r="AY85" s="133"/>
      <c r="AZ85" s="131"/>
      <c r="BA85" s="133"/>
      <c r="BB85" s="133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20"/>
      <c r="BW85" s="131"/>
      <c r="BX85" s="120"/>
      <c r="BY85" s="120"/>
      <c r="CC85" s="35"/>
      <c r="CD85" s="35"/>
      <c r="CK85" s="32"/>
      <c r="CL85" s="32"/>
    </row>
    <row r="86" spans="1:90">
      <c r="B86" s="35"/>
      <c r="C86" s="32"/>
      <c r="D86" s="35"/>
      <c r="E86" s="32"/>
      <c r="F86" s="35"/>
      <c r="G86" s="35"/>
      <c r="H86" s="35"/>
      <c r="I86" s="35"/>
      <c r="J86" s="35"/>
      <c r="K86" s="35"/>
      <c r="L86" s="32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6"/>
      <c r="AX86" s="133"/>
      <c r="AY86" s="133"/>
      <c r="AZ86" s="131"/>
      <c r="BA86" s="133"/>
      <c r="BB86" s="133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20"/>
      <c r="BW86" s="131"/>
      <c r="BX86" s="120"/>
      <c r="BY86" s="120"/>
      <c r="CC86" s="35"/>
      <c r="CD86" s="35"/>
      <c r="CK86" s="32"/>
      <c r="CL86" s="32"/>
    </row>
    <row r="87" spans="1:90">
      <c r="A87" s="34"/>
      <c r="B87" s="35"/>
      <c r="C87" s="32"/>
      <c r="D87" s="35"/>
      <c r="E87" s="35"/>
      <c r="F87" s="35"/>
      <c r="G87" s="35"/>
      <c r="H87" s="35"/>
      <c r="I87" s="35"/>
      <c r="J87" s="35"/>
      <c r="K87" s="35"/>
      <c r="L87" s="32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6"/>
      <c r="AX87" s="133"/>
      <c r="AY87" s="133"/>
      <c r="AZ87" s="131"/>
      <c r="BA87" s="133"/>
      <c r="BB87" s="133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20"/>
      <c r="BW87" s="131"/>
      <c r="BX87" s="120"/>
      <c r="BY87" s="120"/>
      <c r="CC87" s="35"/>
      <c r="CD87" s="35"/>
      <c r="CK87" s="35"/>
      <c r="CL87" s="35"/>
    </row>
    <row r="88" spans="1:90" s="2" customFormat="1">
      <c r="A88" s="34"/>
      <c r="C88" s="32"/>
      <c r="F88" s="35"/>
      <c r="G88" s="35"/>
      <c r="H88" s="35"/>
      <c r="I88" s="35"/>
      <c r="J88" s="35"/>
      <c r="K88" s="35"/>
      <c r="L88" s="32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6"/>
      <c r="AX88" s="133"/>
      <c r="AY88" s="133"/>
      <c r="AZ88" s="131"/>
      <c r="BA88" s="133"/>
      <c r="BB88" s="133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20"/>
      <c r="BW88" s="131"/>
      <c r="BX88" s="120"/>
      <c r="BY88" s="120"/>
      <c r="BZ88" s="4"/>
      <c r="CA88" s="4"/>
      <c r="CB88" s="4"/>
      <c r="CC88" s="35"/>
      <c r="CD88" s="35"/>
      <c r="CF88" s="1"/>
      <c r="CG88" s="1"/>
      <c r="CH88" s="1"/>
    </row>
    <row r="89" spans="1:90" s="2" customFormat="1">
      <c r="A89" s="34"/>
      <c r="F89" s="35"/>
      <c r="G89" s="35"/>
      <c r="H89" s="35"/>
      <c r="I89" s="35"/>
      <c r="J89" s="35"/>
      <c r="K89" s="35"/>
      <c r="L89" s="32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6"/>
      <c r="AX89" s="133"/>
      <c r="AY89" s="133"/>
      <c r="AZ89" s="131"/>
      <c r="BA89" s="133"/>
      <c r="BB89" s="133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20"/>
      <c r="BW89" s="131"/>
      <c r="BX89" s="120"/>
      <c r="BY89" s="120"/>
      <c r="BZ89" s="4"/>
      <c r="CA89" s="4"/>
      <c r="CB89" s="4"/>
      <c r="CC89" s="35"/>
      <c r="CD89" s="35"/>
      <c r="CF89" s="1"/>
      <c r="CG89" s="1"/>
      <c r="CH89" s="1"/>
    </row>
    <row r="90" spans="1:90" s="2" customFormat="1">
      <c r="A90" s="34"/>
      <c r="F90" s="35"/>
      <c r="G90" s="35"/>
      <c r="H90" s="35"/>
      <c r="I90" s="35"/>
      <c r="J90" s="35"/>
      <c r="K90" s="35"/>
      <c r="L90" s="32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6"/>
      <c r="AX90" s="133"/>
      <c r="AY90" s="133"/>
      <c r="AZ90" s="131"/>
      <c r="BA90" s="133"/>
      <c r="BB90" s="133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20"/>
      <c r="BW90" s="131"/>
      <c r="BX90" s="120"/>
      <c r="BY90" s="120"/>
      <c r="BZ90" s="4"/>
      <c r="CA90" s="4"/>
      <c r="CB90" s="4"/>
      <c r="CC90" s="35"/>
      <c r="CD90" s="35"/>
      <c r="CF90" s="1"/>
      <c r="CG90" s="1"/>
      <c r="CH90" s="1"/>
    </row>
    <row r="91" spans="1:90" s="2" customFormat="1">
      <c r="A91" s="34"/>
      <c r="F91" s="35"/>
      <c r="G91" s="35"/>
      <c r="H91" s="35"/>
      <c r="I91" s="35"/>
      <c r="J91" s="35"/>
      <c r="K91" s="35"/>
      <c r="L91" s="32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6"/>
      <c r="AX91" s="133"/>
      <c r="AY91" s="133"/>
      <c r="AZ91" s="131"/>
      <c r="BA91" s="133"/>
      <c r="BB91" s="133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20"/>
      <c r="BW91" s="131"/>
      <c r="BX91" s="120"/>
      <c r="BY91" s="120"/>
      <c r="BZ91" s="4"/>
      <c r="CA91" s="4"/>
      <c r="CB91" s="4"/>
      <c r="CC91" s="35"/>
      <c r="CD91" s="35"/>
      <c r="CF91" s="1"/>
      <c r="CG91" s="1"/>
      <c r="CH91" s="1"/>
    </row>
    <row r="92" spans="1:90" s="2" customFormat="1">
      <c r="A92" s="34"/>
      <c r="B92" s="35"/>
      <c r="C92" s="35"/>
      <c r="D92" s="35"/>
      <c r="E92" s="32"/>
      <c r="F92" s="35"/>
      <c r="G92" s="35"/>
      <c r="H92" s="35"/>
      <c r="I92" s="35"/>
      <c r="J92" s="35"/>
      <c r="K92" s="35"/>
      <c r="L92" s="32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6"/>
      <c r="AX92" s="133"/>
      <c r="AY92" s="133"/>
      <c r="AZ92" s="131"/>
      <c r="BA92" s="133"/>
      <c r="BB92" s="133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20"/>
      <c r="BW92" s="131"/>
      <c r="BX92" s="120"/>
      <c r="BY92" s="120"/>
      <c r="BZ92" s="4"/>
      <c r="CA92" s="4"/>
      <c r="CB92" s="4"/>
      <c r="CC92" s="35"/>
      <c r="CD92" s="35"/>
      <c r="CF92" s="1"/>
      <c r="CG92" s="1"/>
      <c r="CH92" s="1"/>
      <c r="CK92" s="32"/>
      <c r="CL92" s="32"/>
    </row>
    <row r="93" spans="1:90" s="2" customFormat="1" ht="13.5" customHeight="1">
      <c r="A93" s="34"/>
      <c r="F93" s="35"/>
      <c r="G93" s="35"/>
      <c r="H93" s="35"/>
      <c r="I93" s="35"/>
      <c r="J93" s="35"/>
      <c r="K93" s="35"/>
      <c r="L93" s="32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6"/>
      <c r="AX93" s="133"/>
      <c r="AY93" s="133"/>
      <c r="AZ93" s="131"/>
      <c r="BA93" s="133"/>
      <c r="BB93" s="133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20"/>
      <c r="BW93" s="131"/>
      <c r="BX93" s="120"/>
      <c r="BY93" s="120"/>
      <c r="BZ93" s="4"/>
      <c r="CA93" s="4"/>
      <c r="CB93" s="4"/>
      <c r="CC93" s="35"/>
      <c r="CD93" s="35"/>
      <c r="CF93" s="1"/>
      <c r="CG93" s="1"/>
      <c r="CH93" s="1"/>
    </row>
    <row r="94" spans="1:90" s="2" customFormat="1">
      <c r="A94" s="34"/>
      <c r="C94" s="3"/>
      <c r="F94" s="35"/>
      <c r="G94" s="35"/>
      <c r="H94" s="35"/>
      <c r="I94" s="35"/>
      <c r="J94" s="35"/>
      <c r="K94" s="35"/>
      <c r="L94" s="32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6"/>
      <c r="AX94" s="133"/>
      <c r="AY94" s="133"/>
      <c r="AZ94" s="131"/>
      <c r="BA94" s="133"/>
      <c r="BB94" s="133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20"/>
      <c r="BW94" s="131"/>
      <c r="BX94" s="120"/>
      <c r="BY94" s="120"/>
      <c r="BZ94" s="4"/>
      <c r="CA94" s="4"/>
      <c r="CB94" s="4"/>
      <c r="CC94" s="35"/>
      <c r="CD94" s="35"/>
      <c r="CF94" s="1"/>
      <c r="CG94" s="1"/>
      <c r="CH94" s="1"/>
    </row>
    <row r="95" spans="1:90" s="2" customFormat="1">
      <c r="A95" s="34"/>
      <c r="B95" s="35"/>
      <c r="C95" s="32"/>
      <c r="D95" s="35"/>
      <c r="E95" s="32"/>
      <c r="F95" s="35"/>
      <c r="G95" s="35"/>
      <c r="H95" s="35"/>
      <c r="I95" s="35"/>
      <c r="J95" s="35"/>
      <c r="K95" s="35"/>
      <c r="L95" s="32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6"/>
      <c r="AX95" s="133"/>
      <c r="AY95" s="133"/>
      <c r="AZ95" s="131"/>
      <c r="BA95" s="133"/>
      <c r="BB95" s="133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20"/>
      <c r="BW95" s="131"/>
      <c r="BX95" s="120"/>
      <c r="BY95" s="120"/>
      <c r="BZ95" s="4"/>
      <c r="CA95" s="4"/>
      <c r="CB95" s="4"/>
      <c r="CC95" s="35"/>
      <c r="CD95" s="35"/>
      <c r="CF95" s="1"/>
      <c r="CG95" s="1"/>
      <c r="CH95" s="1"/>
      <c r="CK95" s="32"/>
      <c r="CL95" s="32"/>
    </row>
    <row r="96" spans="1:90" s="2" customFormat="1">
      <c r="A96" s="34"/>
      <c r="B96" s="35"/>
      <c r="C96" s="32"/>
      <c r="D96" s="35"/>
      <c r="E96" s="35"/>
      <c r="F96" s="35"/>
      <c r="G96" s="35"/>
      <c r="H96" s="35"/>
      <c r="I96" s="35"/>
      <c r="J96" s="35"/>
      <c r="K96" s="35"/>
      <c r="L96" s="32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6"/>
      <c r="AX96" s="133"/>
      <c r="AY96" s="133"/>
      <c r="AZ96" s="131"/>
      <c r="BA96" s="133"/>
      <c r="BB96" s="133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20"/>
      <c r="BW96" s="131"/>
      <c r="BX96" s="120"/>
      <c r="BY96" s="120"/>
      <c r="BZ96" s="4"/>
      <c r="CA96" s="4"/>
      <c r="CB96" s="4"/>
      <c r="CC96" s="35"/>
      <c r="CD96" s="35"/>
      <c r="CF96" s="1"/>
      <c r="CG96" s="1"/>
      <c r="CH96" s="1"/>
      <c r="CK96" s="35"/>
      <c r="CL96" s="35"/>
    </row>
    <row r="97" spans="1:90" s="2" customFormat="1">
      <c r="A97" s="34"/>
      <c r="B97" s="35"/>
      <c r="C97" s="32"/>
      <c r="D97" s="35"/>
      <c r="E97" s="32"/>
      <c r="F97" s="35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1"/>
      <c r="AX97" s="133"/>
      <c r="AY97" s="133"/>
      <c r="AZ97" s="131"/>
      <c r="BA97" s="133"/>
      <c r="BB97" s="133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20"/>
      <c r="BW97" s="131"/>
      <c r="BX97" s="120"/>
      <c r="BY97" s="120"/>
      <c r="BZ97" s="4"/>
      <c r="CA97" s="4"/>
      <c r="CB97" s="4"/>
      <c r="CC97" s="35"/>
      <c r="CD97" s="35"/>
      <c r="CF97" s="1"/>
      <c r="CG97" s="1"/>
      <c r="CH97" s="1"/>
      <c r="CK97" s="32"/>
      <c r="CL97" s="32"/>
    </row>
    <row r="98" spans="1:90" s="2" customFormat="1">
      <c r="A98" s="34"/>
      <c r="B98" s="35"/>
      <c r="C98" s="32"/>
      <c r="D98" s="35"/>
      <c r="E98" s="35"/>
      <c r="F98" s="35"/>
      <c r="G98" s="35"/>
      <c r="H98" s="35"/>
      <c r="I98" s="35"/>
      <c r="J98" s="35"/>
      <c r="K98" s="35"/>
      <c r="L98" s="32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6"/>
      <c r="AX98" s="133"/>
      <c r="AY98" s="133"/>
      <c r="AZ98" s="131"/>
      <c r="BA98" s="133"/>
      <c r="BB98" s="133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20"/>
      <c r="BW98" s="131"/>
      <c r="BX98" s="120"/>
      <c r="BY98" s="120"/>
      <c r="BZ98" s="4"/>
      <c r="CA98" s="4"/>
      <c r="CB98" s="4"/>
      <c r="CC98" s="35"/>
      <c r="CD98" s="35"/>
      <c r="CF98" s="1"/>
      <c r="CG98" s="1"/>
      <c r="CH98" s="1"/>
      <c r="CK98" s="35"/>
      <c r="CL98" s="35"/>
    </row>
    <row r="99" spans="1:90" s="2" customFormat="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2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6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0"/>
      <c r="BW99" s="131"/>
      <c r="BX99" s="130"/>
      <c r="BY99" s="130"/>
      <c r="BZ99" s="4"/>
      <c r="CA99" s="4"/>
      <c r="CB99" s="4"/>
      <c r="CC99" s="35"/>
      <c r="CD99" s="35"/>
      <c r="CF99" s="1"/>
      <c r="CG99" s="1"/>
      <c r="CH99" s="1"/>
      <c r="CK99" s="35"/>
      <c r="CL99" s="35"/>
    </row>
    <row r="100" spans="1:90" s="2" customFormat="1">
      <c r="A100" s="34"/>
      <c r="B100" s="35"/>
      <c r="C100" s="32"/>
      <c r="D100" s="35"/>
      <c r="E100" s="35"/>
      <c r="F100" s="35"/>
      <c r="G100" s="35"/>
      <c r="H100" s="35"/>
      <c r="I100" s="35"/>
      <c r="J100" s="35"/>
      <c r="K100" s="35"/>
      <c r="L100" s="32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6"/>
      <c r="AX100" s="133"/>
      <c r="AY100" s="133"/>
      <c r="AZ100" s="131"/>
      <c r="BA100" s="133"/>
      <c r="BB100" s="133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20"/>
      <c r="BW100" s="131"/>
      <c r="BX100" s="120"/>
      <c r="BY100" s="120"/>
      <c r="BZ100" s="4"/>
      <c r="CA100" s="4"/>
      <c r="CB100" s="4"/>
      <c r="CC100" s="35"/>
      <c r="CD100" s="35"/>
      <c r="CF100" s="1"/>
      <c r="CG100" s="1"/>
      <c r="CH100" s="1"/>
      <c r="CK100" s="35"/>
      <c r="CL100" s="35"/>
    </row>
    <row r="101" spans="1:90" s="2" customFormat="1">
      <c r="A101" s="34"/>
      <c r="B101" s="35"/>
      <c r="C101" s="32"/>
      <c r="D101" s="35"/>
      <c r="E101" s="35"/>
      <c r="F101" s="35"/>
      <c r="G101" s="35"/>
      <c r="H101" s="35"/>
      <c r="I101" s="35"/>
      <c r="J101" s="35"/>
      <c r="K101" s="35"/>
      <c r="L101" s="32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6"/>
      <c r="AX101" s="133"/>
      <c r="AY101" s="133"/>
      <c r="AZ101" s="131"/>
      <c r="BA101" s="133"/>
      <c r="BB101" s="133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20"/>
      <c r="BW101" s="131"/>
      <c r="BX101" s="120"/>
      <c r="BY101" s="120"/>
      <c r="BZ101" s="4"/>
      <c r="CA101" s="4"/>
      <c r="CB101" s="4"/>
      <c r="CC101" s="35"/>
      <c r="CD101" s="35"/>
      <c r="CF101" s="1"/>
      <c r="CG101" s="1"/>
      <c r="CH101" s="1"/>
      <c r="CK101" s="35"/>
      <c r="CL101" s="35"/>
    </row>
    <row r="102" spans="1:90" s="2" customFormat="1">
      <c r="A102" s="34"/>
      <c r="B102" s="35"/>
      <c r="C102" s="35"/>
      <c r="D102" s="35"/>
      <c r="E102" s="35"/>
      <c r="G102" s="35"/>
      <c r="H102" s="35"/>
      <c r="I102" s="35"/>
      <c r="J102" s="35"/>
      <c r="K102" s="35"/>
      <c r="L102" s="32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6"/>
      <c r="AX102" s="133"/>
      <c r="AY102" s="133"/>
      <c r="AZ102" s="131"/>
      <c r="BA102" s="133"/>
      <c r="BB102" s="133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20"/>
      <c r="BW102" s="131"/>
      <c r="BX102" s="120"/>
      <c r="BY102" s="120"/>
      <c r="BZ102" s="4"/>
      <c r="CA102" s="4"/>
      <c r="CB102" s="4"/>
      <c r="CC102" s="35"/>
      <c r="CD102" s="35"/>
      <c r="CF102" s="1"/>
      <c r="CG102" s="1"/>
      <c r="CH102" s="1"/>
      <c r="CK102" s="35"/>
      <c r="CL102" s="35"/>
    </row>
    <row r="103" spans="1:90" s="2" customFormat="1">
      <c r="A103" s="1"/>
      <c r="B103" s="35"/>
      <c r="C103" s="35"/>
      <c r="D103" s="35"/>
      <c r="E103" s="35"/>
      <c r="G103" s="35"/>
      <c r="H103" s="35"/>
      <c r="I103" s="35"/>
      <c r="J103" s="35"/>
      <c r="K103" s="35"/>
      <c r="L103" s="32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6"/>
      <c r="AX103" s="133"/>
      <c r="AY103" s="133"/>
      <c r="AZ103" s="131"/>
      <c r="BA103" s="133"/>
      <c r="BB103" s="133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20"/>
      <c r="BW103" s="131"/>
      <c r="BX103" s="120"/>
      <c r="BY103" s="120"/>
      <c r="BZ103" s="4"/>
      <c r="CA103" s="4"/>
      <c r="CB103" s="4"/>
      <c r="CC103" s="35"/>
      <c r="CD103" s="35"/>
      <c r="CF103" s="1"/>
      <c r="CG103" s="1"/>
      <c r="CH103" s="1"/>
      <c r="CK103" s="35"/>
      <c r="CL103" s="35"/>
    </row>
    <row r="104" spans="1:90" s="2" customFormat="1">
      <c r="A104" s="1"/>
      <c r="B104" s="35"/>
      <c r="C104" s="35"/>
      <c r="D104" s="35"/>
      <c r="E104" s="35"/>
      <c r="G104" s="35"/>
      <c r="H104" s="35"/>
      <c r="I104" s="35"/>
      <c r="J104" s="35"/>
      <c r="K104" s="35"/>
      <c r="L104" s="32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6"/>
      <c r="AX104" s="133"/>
      <c r="AY104" s="133"/>
      <c r="AZ104" s="131"/>
      <c r="BA104" s="133"/>
      <c r="BB104" s="133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20"/>
      <c r="BW104" s="131"/>
      <c r="BX104" s="120"/>
      <c r="BY104" s="120"/>
      <c r="BZ104" s="4"/>
      <c r="CA104" s="4"/>
      <c r="CB104" s="4"/>
      <c r="CC104" s="35"/>
      <c r="CD104" s="35"/>
      <c r="CF104" s="1"/>
      <c r="CG104" s="1"/>
      <c r="CH104" s="1"/>
      <c r="CK104" s="35"/>
      <c r="CL104" s="35"/>
    </row>
    <row r="105" spans="1:90" s="2" customFormat="1">
      <c r="A105" s="1"/>
      <c r="G105" s="35"/>
      <c r="H105" s="35"/>
      <c r="I105" s="35"/>
      <c r="J105" s="35"/>
      <c r="K105" s="35"/>
      <c r="L105" s="32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6"/>
      <c r="AX105" s="133"/>
      <c r="AY105" s="133"/>
      <c r="AZ105" s="131"/>
      <c r="BA105" s="133"/>
      <c r="BB105" s="133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20"/>
      <c r="BW105" s="131"/>
      <c r="BX105" s="120"/>
      <c r="BY105" s="120"/>
      <c r="BZ105" s="4"/>
      <c r="CA105" s="4"/>
      <c r="CB105" s="4"/>
      <c r="CC105" s="35"/>
      <c r="CD105" s="35"/>
      <c r="CF105" s="1"/>
      <c r="CG105" s="1"/>
      <c r="CH105" s="1"/>
    </row>
    <row r="106" spans="1:90" s="2" customFormat="1">
      <c r="A106" s="1"/>
      <c r="G106" s="35"/>
      <c r="H106" s="35"/>
      <c r="I106" s="35"/>
      <c r="J106" s="35"/>
      <c r="K106" s="35"/>
      <c r="L106" s="32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6"/>
      <c r="AX106" s="133"/>
      <c r="AY106" s="133"/>
      <c r="AZ106" s="131"/>
      <c r="BA106" s="133"/>
      <c r="BB106" s="133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20"/>
      <c r="BW106" s="131"/>
      <c r="BX106" s="120"/>
      <c r="BY106" s="120"/>
      <c r="BZ106" s="4"/>
      <c r="CA106" s="4"/>
      <c r="CB106" s="4"/>
      <c r="CC106" s="35"/>
      <c r="CD106" s="35"/>
      <c r="CF106" s="1"/>
      <c r="CG106" s="1"/>
      <c r="CH106" s="1"/>
    </row>
    <row r="107" spans="1:90" s="2" customFormat="1">
      <c r="A107" s="1"/>
      <c r="G107" s="35"/>
      <c r="H107" s="35"/>
      <c r="I107" s="35"/>
      <c r="J107" s="35"/>
      <c r="K107" s="35"/>
      <c r="L107" s="32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6"/>
      <c r="AX107" s="133"/>
      <c r="AY107" s="133"/>
      <c r="AZ107" s="131"/>
      <c r="BA107" s="133"/>
      <c r="BB107" s="133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20"/>
      <c r="BW107" s="131"/>
      <c r="BX107" s="120"/>
      <c r="BY107" s="120"/>
      <c r="BZ107" s="4"/>
      <c r="CA107" s="4"/>
      <c r="CB107" s="4"/>
      <c r="CF107" s="1"/>
      <c r="CG107" s="1"/>
      <c r="CH107" s="1"/>
    </row>
    <row r="108" spans="1:90" s="2" customFormat="1">
      <c r="A108" s="1"/>
      <c r="G108" s="35"/>
      <c r="H108" s="35"/>
      <c r="I108" s="35"/>
      <c r="J108" s="35"/>
      <c r="K108" s="35"/>
      <c r="L108" s="32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6"/>
      <c r="AX108" s="133"/>
      <c r="AY108" s="133"/>
      <c r="AZ108" s="131"/>
      <c r="BA108" s="133"/>
      <c r="BB108" s="133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20"/>
      <c r="BW108" s="131"/>
      <c r="BX108" s="120"/>
      <c r="BY108" s="120"/>
      <c r="BZ108" s="4"/>
      <c r="CA108" s="4"/>
      <c r="CB108" s="4"/>
      <c r="CF108" s="1"/>
      <c r="CG108" s="1"/>
      <c r="CH108" s="1"/>
    </row>
    <row r="109" spans="1:90" s="2" customFormat="1">
      <c r="A109" s="1"/>
      <c r="G109" s="35"/>
      <c r="H109" s="35"/>
      <c r="I109" s="35"/>
      <c r="J109" s="35"/>
      <c r="K109" s="35"/>
      <c r="L109" s="32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6"/>
      <c r="AX109" s="133"/>
      <c r="AY109" s="133"/>
      <c r="AZ109" s="131"/>
      <c r="BA109" s="133"/>
      <c r="BB109" s="133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20"/>
      <c r="BW109" s="131"/>
      <c r="BX109" s="120"/>
      <c r="BY109" s="120"/>
      <c r="BZ109" s="4"/>
      <c r="CA109" s="4"/>
      <c r="CB109" s="4"/>
      <c r="CF109" s="1"/>
      <c r="CG109" s="1"/>
      <c r="CH109" s="1"/>
    </row>
    <row r="110" spans="1:90" s="2" customFormat="1">
      <c r="A110" s="1"/>
      <c r="G110" s="35"/>
      <c r="H110" s="35"/>
      <c r="I110" s="35"/>
      <c r="J110" s="35"/>
      <c r="K110" s="35"/>
      <c r="L110" s="32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6"/>
      <c r="AX110" s="133"/>
      <c r="AY110" s="133"/>
      <c r="AZ110" s="131"/>
      <c r="BA110" s="133"/>
      <c r="BB110" s="133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20"/>
      <c r="BW110" s="131"/>
      <c r="BX110" s="120"/>
      <c r="BY110" s="120"/>
      <c r="BZ110" s="4"/>
      <c r="CA110" s="4"/>
      <c r="CB110" s="4"/>
      <c r="CF110" s="1"/>
      <c r="CG110" s="1"/>
      <c r="CH110" s="1"/>
    </row>
    <row r="111" spans="1:90" s="2" customFormat="1">
      <c r="A111" s="1"/>
      <c r="G111" s="35"/>
      <c r="H111" s="35"/>
      <c r="I111" s="35"/>
      <c r="J111" s="35"/>
      <c r="K111" s="35"/>
      <c r="L111" s="32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6"/>
      <c r="AX111" s="133"/>
      <c r="AY111" s="133"/>
      <c r="AZ111" s="131"/>
      <c r="BA111" s="133"/>
      <c r="BB111" s="133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20"/>
      <c r="BW111" s="131"/>
      <c r="BX111" s="120"/>
      <c r="BY111" s="120"/>
      <c r="BZ111" s="4"/>
      <c r="CA111" s="4"/>
      <c r="CB111" s="4"/>
      <c r="CF111" s="1"/>
      <c r="CG111" s="1"/>
      <c r="CH111" s="1"/>
    </row>
    <row r="112" spans="1:90" s="2" customFormat="1">
      <c r="A112" s="1"/>
      <c r="G112" s="35"/>
      <c r="H112" s="35"/>
      <c r="I112" s="35"/>
      <c r="J112" s="35"/>
      <c r="K112" s="35"/>
      <c r="L112" s="32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6"/>
      <c r="AX112" s="133"/>
      <c r="AY112" s="133"/>
      <c r="AZ112" s="131"/>
      <c r="BA112" s="133"/>
      <c r="BB112" s="133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20"/>
      <c r="BW112" s="131"/>
      <c r="BX112" s="120"/>
      <c r="BY112" s="120"/>
      <c r="BZ112" s="4"/>
      <c r="CA112" s="4"/>
      <c r="CB112" s="4"/>
      <c r="CF112" s="1"/>
      <c r="CG112" s="1"/>
      <c r="CH112" s="1"/>
    </row>
    <row r="113" spans="1:86" s="2" customFormat="1">
      <c r="A113" s="1"/>
      <c r="AX113" s="133"/>
      <c r="AY113" s="133"/>
      <c r="AZ113" s="131"/>
      <c r="BA113" s="133"/>
      <c r="BB113" s="133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20"/>
      <c r="BW113" s="131"/>
      <c r="BX113" s="120"/>
      <c r="BY113" s="120"/>
      <c r="BZ113" s="4"/>
      <c r="CA113" s="4"/>
      <c r="CB113" s="4"/>
      <c r="CF113" s="1"/>
      <c r="CG113" s="1"/>
      <c r="CH113" s="1"/>
    </row>
    <row r="114" spans="1:86" s="2" customFormat="1">
      <c r="A114" s="1"/>
      <c r="AX114" s="133"/>
      <c r="AY114" s="133"/>
      <c r="AZ114" s="131"/>
      <c r="BA114" s="133"/>
      <c r="BB114" s="133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20"/>
      <c r="BW114" s="131"/>
      <c r="BX114" s="120"/>
      <c r="BY114" s="120"/>
      <c r="BZ114" s="4"/>
      <c r="CA114" s="4"/>
      <c r="CB114" s="4"/>
      <c r="CF114" s="1"/>
      <c r="CG114" s="1"/>
      <c r="CH114" s="1"/>
    </row>
    <row r="115" spans="1:86" s="2" customFormat="1">
      <c r="A115" s="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132">
        <v>0</v>
      </c>
      <c r="AY115" s="132">
        <v>0</v>
      </c>
      <c r="AZ115" s="132">
        <v>0</v>
      </c>
      <c r="BA115" s="132">
        <v>0</v>
      </c>
      <c r="BB115" s="132">
        <v>0</v>
      </c>
      <c r="BC115" s="132">
        <v>0</v>
      </c>
      <c r="BD115" s="132">
        <v>0</v>
      </c>
      <c r="BE115" s="132">
        <v>0</v>
      </c>
      <c r="BF115" s="132">
        <v>0</v>
      </c>
      <c r="BG115" s="132">
        <v>0</v>
      </c>
      <c r="BH115" s="132">
        <v>0</v>
      </c>
      <c r="BI115" s="132">
        <v>0</v>
      </c>
      <c r="BJ115" s="132">
        <v>0</v>
      </c>
      <c r="BK115" s="132">
        <v>0</v>
      </c>
      <c r="BL115" s="132">
        <v>0</v>
      </c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20"/>
      <c r="BW115" s="132"/>
      <c r="BX115" s="120"/>
      <c r="BY115" s="120"/>
      <c r="BZ115" s="4"/>
      <c r="CA115" s="4"/>
      <c r="CB115" s="4"/>
      <c r="CF115" s="1"/>
      <c r="CG115" s="1"/>
      <c r="CH115" s="1"/>
    </row>
    <row r="116" spans="1:86">
      <c r="AX116" s="132">
        <v>0</v>
      </c>
      <c r="AY116" s="132">
        <v>0</v>
      </c>
      <c r="AZ116" s="132">
        <v>0</v>
      </c>
      <c r="BA116" s="132">
        <v>0</v>
      </c>
      <c r="BB116" s="132">
        <v>0</v>
      </c>
      <c r="BC116" s="132">
        <v>0</v>
      </c>
      <c r="BD116" s="132">
        <v>0</v>
      </c>
      <c r="BE116" s="132">
        <v>0</v>
      </c>
      <c r="BF116" s="132">
        <v>0</v>
      </c>
      <c r="BG116" s="132">
        <v>0</v>
      </c>
      <c r="BH116" s="132">
        <v>0</v>
      </c>
      <c r="BI116" s="132">
        <v>0</v>
      </c>
      <c r="BJ116" s="132">
        <v>0</v>
      </c>
      <c r="BK116" s="132">
        <v>0</v>
      </c>
      <c r="BL116" s="132">
        <v>0</v>
      </c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20"/>
      <c r="BW116" s="132"/>
      <c r="BX116" s="120"/>
      <c r="BY116" s="120"/>
    </row>
    <row r="117" spans="1:86">
      <c r="AX117" s="121">
        <v>0</v>
      </c>
      <c r="AY117" s="121">
        <v>0</v>
      </c>
      <c r="AZ117" s="121">
        <v>0</v>
      </c>
      <c r="BA117" s="121">
        <v>0</v>
      </c>
      <c r="BB117" s="121">
        <v>0</v>
      </c>
      <c r="BC117" s="121">
        <v>0</v>
      </c>
      <c r="BD117" s="121">
        <v>0</v>
      </c>
      <c r="BE117" s="121">
        <v>0</v>
      </c>
      <c r="BF117" s="121">
        <v>0</v>
      </c>
      <c r="BG117" s="121">
        <v>0</v>
      </c>
      <c r="BH117" s="121">
        <v>0</v>
      </c>
      <c r="BI117" s="121">
        <v>0</v>
      </c>
      <c r="BJ117" s="121">
        <v>0</v>
      </c>
      <c r="BK117" s="121">
        <v>0</v>
      </c>
      <c r="BL117" s="121">
        <v>0</v>
      </c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</row>
    <row r="118" spans="1:86">
      <c r="H118" s="2">
        <v>0</v>
      </c>
      <c r="I118" s="2">
        <v>0</v>
      </c>
      <c r="J118" s="2">
        <v>0</v>
      </c>
      <c r="K118" s="2">
        <v>0</v>
      </c>
      <c r="L118" s="3">
        <v>0</v>
      </c>
      <c r="M118" s="2">
        <v>0</v>
      </c>
      <c r="N118" s="2">
        <v>0</v>
      </c>
      <c r="O118" s="2">
        <v>0</v>
      </c>
      <c r="Q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1</v>
      </c>
      <c r="AE118" s="2">
        <v>0</v>
      </c>
      <c r="AF118" s="2">
        <v>0</v>
      </c>
      <c r="AH118" s="2">
        <v>0</v>
      </c>
      <c r="AI118" s="2">
        <v>0</v>
      </c>
    </row>
    <row r="119" spans="1:86">
      <c r="H119" s="2">
        <v>0</v>
      </c>
      <c r="I119" s="2">
        <v>0</v>
      </c>
      <c r="J119" s="2">
        <v>0</v>
      </c>
      <c r="K119" s="2">
        <v>0</v>
      </c>
      <c r="L119" s="3">
        <v>0</v>
      </c>
      <c r="M119" s="2">
        <v>0</v>
      </c>
      <c r="N119" s="2">
        <v>0</v>
      </c>
      <c r="O119" s="2">
        <v>0</v>
      </c>
      <c r="Q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AE119" s="2">
        <v>0</v>
      </c>
      <c r="AF119" s="2">
        <v>0</v>
      </c>
      <c r="AH119" s="2">
        <v>0</v>
      </c>
      <c r="AI119" s="2">
        <v>0</v>
      </c>
    </row>
    <row r="120" spans="1:86">
      <c r="H120" s="2">
        <v>0</v>
      </c>
      <c r="I120" s="2">
        <v>0</v>
      </c>
      <c r="J120" s="2">
        <v>0</v>
      </c>
      <c r="K120" s="2">
        <v>0</v>
      </c>
      <c r="L120" s="3">
        <v>0</v>
      </c>
      <c r="M120" s="2">
        <v>0</v>
      </c>
      <c r="N120" s="2">
        <v>0</v>
      </c>
      <c r="O120" s="2">
        <v>0</v>
      </c>
      <c r="Q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1</v>
      </c>
      <c r="AE120" s="2">
        <v>0</v>
      </c>
      <c r="AF120" s="2">
        <v>0</v>
      </c>
      <c r="AH120" s="2">
        <v>0</v>
      </c>
      <c r="AI120" s="2">
        <v>0</v>
      </c>
    </row>
  </sheetData>
  <sheetProtection selectLockedCells="1"/>
  <mergeCells count="6">
    <mergeCell ref="A1:F2"/>
    <mergeCell ref="A6:A8"/>
    <mergeCell ref="E3:F3"/>
    <mergeCell ref="E6:F6"/>
    <mergeCell ref="E5:F5"/>
    <mergeCell ref="E4:F4"/>
  </mergeCells>
  <conditionalFormatting sqref="E10:E14">
    <cfRule type="cellIs" dxfId="28" priority="28" stopIfTrue="1" operator="equal">
      <formula>3</formula>
    </cfRule>
    <cfRule type="cellIs" dxfId="27" priority="29" stopIfTrue="1" operator="equal">
      <formula>2</formula>
    </cfRule>
    <cfRule type="cellIs" dxfId="26" priority="30" stopIfTrue="1" operator="equal">
      <formula>1</formula>
    </cfRule>
  </conditionalFormatting>
  <conditionalFormatting sqref="E15:E40">
    <cfRule type="cellIs" dxfId="25" priority="31" stopIfTrue="1" operator="equal">
      <formula>3</formula>
    </cfRule>
    <cfRule type="cellIs" dxfId="24" priority="32" stopIfTrue="1" operator="equal">
      <formula>2</formula>
    </cfRule>
    <cfRule type="cellIs" dxfId="23" priority="33" stopIfTrue="1" operator="equal">
      <formula>1</formula>
    </cfRule>
  </conditionalFormatting>
  <conditionalFormatting sqref="E42:E60">
    <cfRule type="cellIs" dxfId="22" priority="34" stopIfTrue="1" operator="equal">
      <formula>3</formula>
    </cfRule>
    <cfRule type="cellIs" dxfId="21" priority="35" stopIfTrue="1" operator="equal">
      <formula>2</formula>
    </cfRule>
    <cfRule type="cellIs" dxfId="20" priority="36" stopIfTrue="1" operator="equal">
      <formula>1</formula>
    </cfRule>
  </conditionalFormatting>
  <conditionalFormatting sqref="AX42:BN53 AX24:BN40 AX10:BN22 BR55:BY58 BR10:BY22 BR24:BY40 BR42:BY53 BP55:BP58 BP10:BP22 BP24:BP40 BP42:BP53 AX55:BN59 BO59:BY59 G10:AV22 G55:AV58 M59:AV59 G60:AV60 G24:AV40 G42:AV53">
    <cfRule type="cellIs" dxfId="19" priority="27" stopIfTrue="1" operator="equal">
      <formula>25</formula>
    </cfRule>
  </conditionalFormatting>
  <conditionalFormatting sqref="A10:A22 A24:A32 A37:A38 A34:A35">
    <cfRule type="expression" dxfId="18" priority="19" stopIfTrue="1">
      <formula>(E10=3)</formula>
    </cfRule>
    <cfRule type="expression" dxfId="17" priority="20" stopIfTrue="1">
      <formula>(E10=2)</formula>
    </cfRule>
    <cfRule type="expression" dxfId="16" priority="21" stopIfTrue="1">
      <formula>(E10=1)</formula>
    </cfRule>
  </conditionalFormatting>
  <conditionalFormatting sqref="A39:A40 A42:A53 A55:A59">
    <cfRule type="expression" dxfId="15" priority="16" stopIfTrue="1">
      <formula>(E39=3)</formula>
    </cfRule>
    <cfRule type="expression" dxfId="14" priority="17" stopIfTrue="1">
      <formula>(E39=2)</formula>
    </cfRule>
    <cfRule type="expression" dxfId="13" priority="18" stopIfTrue="1">
      <formula>(E39=1)</formula>
    </cfRule>
  </conditionalFormatting>
  <conditionalFormatting sqref="BQ42:BQ53 BQ24:BQ40 BQ10:BQ22 BQ55:BQ58">
    <cfRule type="cellIs" dxfId="12" priority="15" stopIfTrue="1" operator="equal">
      <formula>25</formula>
    </cfRule>
  </conditionalFormatting>
  <conditionalFormatting sqref="BO42:BO53 BO24:BO40 BO10:BO22 BO55:BO58">
    <cfRule type="cellIs" dxfId="11" priority="14" stopIfTrue="1" operator="equal">
      <formula>25</formula>
    </cfRule>
  </conditionalFormatting>
  <conditionalFormatting sqref="AX60:BY60">
    <cfRule type="cellIs" dxfId="10" priority="10" stopIfTrue="1" operator="equal">
      <formula>25</formula>
    </cfRule>
  </conditionalFormatting>
  <conditionalFormatting sqref="A60">
    <cfRule type="expression" dxfId="9" priority="7" stopIfTrue="1">
      <formula>(E60=3)</formula>
    </cfRule>
    <cfRule type="expression" dxfId="8" priority="8" stopIfTrue="1">
      <formula>(E60=2)</formula>
    </cfRule>
    <cfRule type="expression" dxfId="7" priority="9" stopIfTrue="1">
      <formula>(E60=1)</formula>
    </cfRule>
  </conditionalFormatting>
  <conditionalFormatting sqref="A36">
    <cfRule type="expression" dxfId="6" priority="4" stopIfTrue="1">
      <formula>(E36=3)</formula>
    </cfRule>
    <cfRule type="expression" dxfId="5" priority="5" stopIfTrue="1">
      <formula>(E36=2)</formula>
    </cfRule>
    <cfRule type="expression" dxfId="4" priority="6" stopIfTrue="1">
      <formula>(E36=1)</formula>
    </cfRule>
  </conditionalFormatting>
  <conditionalFormatting sqref="A33">
    <cfRule type="expression" dxfId="3" priority="1" stopIfTrue="1">
      <formula>(E33=3)</formula>
    </cfRule>
    <cfRule type="expression" dxfId="2" priority="2" stopIfTrue="1">
      <formula>(E33=2)</formula>
    </cfRule>
    <cfRule type="expression" dxfId="1" priority="3" stopIfTrue="1">
      <formula>(E33=1)</formula>
    </cfRule>
  </conditionalFormatting>
  <dataValidations count="2">
    <dataValidation type="custom" allowBlank="1" showErrorMessage="1" errorTitle="Duplicate Score" error="This Score has already been entered... Please check for errors." sqref="AX24:BY40 AX42:BY53 AX10:BY22 AX55:BY60 U59:AV60 T55:AU58 T24:AU40 T10:AU22 T42:AU53">
      <formula1>COUNTIF(T$10:T$106,T10)=1</formula1>
    </dataValidation>
    <dataValidation type="custom" allowBlank="1" showErrorMessage="1" errorTitle="Duplicate Score" error="This Score has already been entered... Please check for errors." sqref="S10:S22">
      <formula1>COUNTIF($S$10:$S$106,S10)=1</formula1>
    </dataValidation>
  </dataValidations>
  <hyperlinks>
    <hyperlink ref="Q5" r:id="rId1" display="Result"/>
    <hyperlink ref="R5" r:id="rId2" display="Result"/>
    <hyperlink ref="BC4" r:id="rId3"/>
    <hyperlink ref="BD4" r:id="rId4"/>
    <hyperlink ref="BE4" r:id="rId5"/>
    <hyperlink ref="W4" r:id="rId6" display="Cleevewold 14"/>
  </hyperlinks>
  <pageMargins left="0.32013888888888886" right="0.27013888888888887" top="1.2958333333333334" bottom="1.1055555555555556" header="0.51180555555555551" footer="0.51180555555555551"/>
  <pageSetup paperSize="9" firstPageNumber="0" pageOrder="overThenDown" orientation="landscape" horizontalDpi="300" verticalDpi="300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2:BN126"/>
  <sheetViews>
    <sheetView topLeftCell="B64" workbookViewId="0">
      <selection activeCell="B89" sqref="B89"/>
    </sheetView>
  </sheetViews>
  <sheetFormatPr defaultColWidth="8.375" defaultRowHeight="14.25"/>
  <cols>
    <col min="1" max="1" width="0" hidden="1" customWidth="1"/>
    <col min="2" max="2" width="23.75" customWidth="1"/>
    <col min="3" max="3" width="7.5" style="41" customWidth="1"/>
    <col min="4" max="4" width="5" customWidth="1"/>
    <col min="5" max="5" width="14.75" style="41" customWidth="1"/>
    <col min="6" max="7" width="17.125" style="41" customWidth="1"/>
    <col min="8" max="9" width="14.25" style="41" customWidth="1"/>
    <col min="10" max="10" width="12.5" style="41" customWidth="1"/>
    <col min="11" max="11" width="14.25" style="41" customWidth="1"/>
    <col min="12" max="12" width="11.375" style="41" customWidth="1"/>
    <col min="13" max="13" width="10.125" style="42" customWidth="1"/>
    <col min="14" max="14" width="12" style="41" customWidth="1"/>
    <col min="15" max="15" width="13.625" style="41" customWidth="1"/>
    <col min="16" max="16" width="11" style="41" customWidth="1"/>
    <col min="17" max="18" width="12.125" style="41" customWidth="1"/>
    <col min="19" max="20" width="17.125" style="41" customWidth="1"/>
    <col min="21" max="21" width="12.5" style="41" customWidth="1"/>
    <col min="22" max="22" width="11.125" style="41" customWidth="1"/>
    <col min="23" max="23" width="14.25" style="41" customWidth="1"/>
    <col min="24" max="24" width="12" style="41" customWidth="1"/>
    <col min="25" max="25" width="15.625" style="41" customWidth="1"/>
    <col min="26" max="26" width="15.25" style="41" customWidth="1"/>
    <col min="27" max="27" width="11.25" style="41" customWidth="1"/>
    <col min="28" max="28" width="7.5" style="41" customWidth="1"/>
    <col min="29" max="29" width="11.375" style="41" customWidth="1"/>
    <col min="30" max="30" width="18.625" style="41" customWidth="1"/>
    <col min="31" max="31" width="14.25" style="41" customWidth="1"/>
    <col min="32" max="32" width="11.125" style="41" customWidth="1"/>
    <col min="33" max="33" width="8" style="41" customWidth="1"/>
    <col min="34" max="34" width="8.375" style="41"/>
    <col min="35" max="35" width="12.625" style="41" customWidth="1"/>
    <col min="36" max="36" width="8" style="41" customWidth="1"/>
    <col min="37" max="37" width="7.75" style="41" customWidth="1"/>
    <col min="38" max="38" width="12.625" style="41" customWidth="1"/>
    <col min="39" max="39" width="6" style="42" customWidth="1"/>
    <col min="40" max="40" width="10.5" style="42" customWidth="1"/>
    <col min="41" max="41" width="10" style="42" customWidth="1"/>
    <col min="42" max="42" width="9.875" style="42" customWidth="1"/>
    <col min="43" max="43" width="7" style="42" customWidth="1"/>
    <col min="44" max="44" width="13.875" style="42" customWidth="1"/>
    <col min="45" max="45" width="6.375" style="42" customWidth="1"/>
    <col min="46" max="46" width="8.75" style="42" customWidth="1"/>
    <col min="47" max="47" width="12.375" style="42" customWidth="1"/>
    <col min="48" max="48" width="9.375" style="42" customWidth="1"/>
    <col min="49" max="49" width="7.125" style="42" customWidth="1"/>
    <col min="50" max="50" width="10.25" style="42" customWidth="1"/>
    <col min="51" max="51" width="14.125" style="42" customWidth="1"/>
    <col min="52" max="52" width="8.625" style="42" customWidth="1"/>
    <col min="53" max="53" width="9.625" style="42" customWidth="1"/>
    <col min="54" max="54" width="6.75" style="42" customWidth="1"/>
    <col min="55" max="55" width="9.5" style="42" customWidth="1"/>
    <col min="56" max="56" width="9.875" style="42" customWidth="1"/>
    <col min="57" max="57" width="14.25" style="42" customWidth="1"/>
    <col min="58" max="58" width="17.25" style="41" customWidth="1"/>
    <col min="59" max="59" width="4.75" style="41" customWidth="1"/>
    <col min="60" max="60" width="3.125" style="41" customWidth="1"/>
    <col min="61" max="61" width="8.625" style="43" customWidth="1"/>
    <col min="62" max="62" width="9.25" style="43" customWidth="1"/>
    <col min="63" max="63" width="8.625" style="43" customWidth="1"/>
    <col min="64" max="66" width="8.5" style="41" customWidth="1"/>
  </cols>
  <sheetData>
    <row r="2" spans="2:66">
      <c r="B2" s="44"/>
      <c r="C2" s="45"/>
      <c r="D2" s="44"/>
      <c r="E2" s="45"/>
      <c r="F2" s="45"/>
      <c r="G2" s="45"/>
      <c r="H2" s="44"/>
      <c r="I2" s="44"/>
      <c r="J2" s="44"/>
      <c r="K2" s="44"/>
      <c r="L2" s="44"/>
      <c r="M2" s="46"/>
      <c r="N2" s="44"/>
      <c r="O2" s="44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2:66" s="48" customFormat="1" ht="12.75">
      <c r="C3" s="43"/>
      <c r="E3" s="43"/>
      <c r="F3" s="43"/>
      <c r="G3" s="43"/>
      <c r="H3" s="43"/>
      <c r="I3" s="43"/>
      <c r="J3" s="43"/>
      <c r="K3" s="43"/>
      <c r="L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2:66" s="48" customFormat="1" ht="12.75">
      <c r="B4" s="49" t="s">
        <v>124</v>
      </c>
      <c r="C4" s="50"/>
      <c r="D4" s="49"/>
      <c r="E4" s="43"/>
      <c r="F4" s="43"/>
      <c r="G4" s="43"/>
      <c r="H4" s="43"/>
      <c r="I4" s="43"/>
      <c r="J4" s="43"/>
      <c r="K4" s="43"/>
      <c r="L4" s="43"/>
      <c r="M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51"/>
      <c r="Z4" s="51"/>
      <c r="AA4" s="51"/>
      <c r="AB4" s="51"/>
      <c r="AC4" s="51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52"/>
      <c r="BM4" s="43"/>
      <c r="BN4" s="43"/>
    </row>
    <row r="5" spans="2:66" s="48" customFormat="1" ht="12.75">
      <c r="B5" s="48" t="s">
        <v>0</v>
      </c>
      <c r="C5" s="43"/>
      <c r="E5" s="43"/>
      <c r="F5" s="43"/>
      <c r="G5" s="4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"/>
      <c r="Z5" s="54"/>
      <c r="AA5" s="54"/>
      <c r="AB5" s="54"/>
      <c r="AC5" s="54"/>
      <c r="AD5" s="53"/>
      <c r="AE5" s="53"/>
      <c r="AF5" s="53"/>
      <c r="AG5" s="53"/>
      <c r="AH5" s="4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43">
        <v>0</v>
      </c>
      <c r="BH5" s="43">
        <v>0</v>
      </c>
      <c r="BI5" s="43"/>
      <c r="BJ5" s="43"/>
      <c r="BK5" s="43"/>
      <c r="BL5" s="52"/>
      <c r="BM5" s="43"/>
      <c r="BN5" s="43"/>
    </row>
    <row r="6" spans="2:66" s="55" customFormat="1" ht="12.75">
      <c r="B6" s="55" t="s">
        <v>1</v>
      </c>
      <c r="C6" s="56"/>
      <c r="E6" s="56"/>
      <c r="F6" s="56"/>
      <c r="G6" s="56"/>
      <c r="H6" s="57" t="s">
        <v>2</v>
      </c>
      <c r="I6" s="51" t="s">
        <v>3</v>
      </c>
      <c r="J6" s="51" t="s">
        <v>125</v>
      </c>
      <c r="K6" s="51" t="s">
        <v>126</v>
      </c>
      <c r="L6" s="51" t="s">
        <v>5</v>
      </c>
      <c r="M6" s="51" t="s">
        <v>6</v>
      </c>
      <c r="N6" s="51" t="s">
        <v>7</v>
      </c>
      <c r="O6" s="51" t="s">
        <v>8</v>
      </c>
      <c r="P6" s="51" t="s">
        <v>9</v>
      </c>
      <c r="Q6" s="51" t="s">
        <v>10</v>
      </c>
      <c r="R6" s="51" t="s">
        <v>11</v>
      </c>
      <c r="S6" s="51" t="s">
        <v>18</v>
      </c>
      <c r="T6" s="51" t="s">
        <v>13</v>
      </c>
      <c r="U6" s="51" t="s">
        <v>127</v>
      </c>
      <c r="V6" s="51" t="s">
        <v>128</v>
      </c>
      <c r="W6" s="51" t="s">
        <v>14</v>
      </c>
      <c r="X6" s="51" t="s">
        <v>16</v>
      </c>
      <c r="Y6" s="51" t="s">
        <v>129</v>
      </c>
      <c r="Z6" s="51" t="s">
        <v>19</v>
      </c>
      <c r="AA6" s="51" t="s">
        <v>20</v>
      </c>
      <c r="AB6" s="51" t="s">
        <v>22</v>
      </c>
      <c r="AC6" s="51" t="s">
        <v>130</v>
      </c>
      <c r="AD6" s="51" t="s">
        <v>23</v>
      </c>
      <c r="AE6" s="51" t="s">
        <v>131</v>
      </c>
      <c r="AF6" s="51" t="s">
        <v>132</v>
      </c>
      <c r="AG6" s="51" t="s">
        <v>26</v>
      </c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7"/>
      <c r="BG6" s="51"/>
      <c r="BH6" s="51"/>
      <c r="BL6" s="58"/>
      <c r="BM6" s="56"/>
      <c r="BN6" s="56"/>
    </row>
    <row r="7" spans="2:66" s="57" customFormat="1" ht="12.75">
      <c r="B7" s="55" t="s">
        <v>30</v>
      </c>
      <c r="C7" s="51"/>
      <c r="E7" s="51"/>
      <c r="F7" s="51"/>
      <c r="G7" s="51"/>
      <c r="H7" s="59" t="s">
        <v>133</v>
      </c>
      <c r="I7" s="59" t="s">
        <v>133</v>
      </c>
      <c r="J7" s="59" t="s">
        <v>134</v>
      </c>
      <c r="K7" s="59" t="s">
        <v>135</v>
      </c>
      <c r="L7" s="59" t="s">
        <v>136</v>
      </c>
      <c r="M7" s="59" t="s">
        <v>137</v>
      </c>
      <c r="N7" s="59" t="s">
        <v>137</v>
      </c>
      <c r="O7" s="59" t="s">
        <v>138</v>
      </c>
      <c r="P7" s="59" t="s">
        <v>138</v>
      </c>
      <c r="Q7" s="59" t="s">
        <v>139</v>
      </c>
      <c r="R7" s="59" t="s">
        <v>140</v>
      </c>
      <c r="S7" s="59" t="s">
        <v>141</v>
      </c>
      <c r="T7" s="59" t="s">
        <v>142</v>
      </c>
      <c r="U7" s="59" t="s">
        <v>143</v>
      </c>
      <c r="V7" s="59" t="s">
        <v>144</v>
      </c>
      <c r="W7" s="59" t="s">
        <v>31</v>
      </c>
      <c r="X7" s="59" t="s">
        <v>145</v>
      </c>
      <c r="Y7" s="59" t="s">
        <v>146</v>
      </c>
      <c r="Z7" s="59" t="s">
        <v>147</v>
      </c>
      <c r="AA7" s="59" t="s">
        <v>148</v>
      </c>
      <c r="AB7" s="59" t="s">
        <v>149</v>
      </c>
      <c r="AC7" s="59" t="s">
        <v>150</v>
      </c>
      <c r="AD7" s="59" t="s">
        <v>32</v>
      </c>
      <c r="AE7" s="59" t="s">
        <v>151</v>
      </c>
      <c r="AF7" s="59" t="s">
        <v>33</v>
      </c>
      <c r="AG7" s="59" t="s">
        <v>152</v>
      </c>
      <c r="AH7" s="60"/>
      <c r="AI7" s="59"/>
      <c r="AJ7" s="59"/>
      <c r="AK7" s="59"/>
      <c r="AL7" s="59"/>
      <c r="AM7" s="59"/>
      <c r="AN7" s="61"/>
      <c r="AO7" s="59"/>
      <c r="AP7" s="59"/>
      <c r="AQ7" s="51"/>
      <c r="AR7" s="59"/>
      <c r="AS7" s="59"/>
      <c r="AT7" s="59"/>
      <c r="AU7" s="59"/>
      <c r="AV7" s="61"/>
      <c r="AW7" s="61"/>
      <c r="AX7" s="61"/>
      <c r="AY7" s="61"/>
      <c r="AZ7" s="61"/>
      <c r="BA7" s="61"/>
      <c r="BB7" s="61"/>
      <c r="BC7" s="61"/>
      <c r="BD7" s="61"/>
      <c r="BE7" s="51"/>
      <c r="BF7" s="59"/>
      <c r="BG7" s="59"/>
      <c r="BH7" s="51"/>
      <c r="BI7" s="56" t="s">
        <v>34</v>
      </c>
      <c r="BJ7" s="56" t="s">
        <v>35</v>
      </c>
      <c r="BK7" s="56" t="s">
        <v>36</v>
      </c>
      <c r="BL7" s="62" t="s">
        <v>37</v>
      </c>
      <c r="BM7" s="51" t="s">
        <v>38</v>
      </c>
      <c r="BN7" s="51" t="s">
        <v>36</v>
      </c>
    </row>
    <row r="8" spans="2:66" s="57" customFormat="1" ht="12.75">
      <c r="C8" s="51"/>
      <c r="E8" s="51"/>
      <c r="F8" s="51"/>
      <c r="G8" s="51"/>
      <c r="H8" s="63"/>
      <c r="I8" s="63"/>
      <c r="J8" s="59"/>
      <c r="K8" s="63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61"/>
      <c r="AG8" s="61"/>
      <c r="AH8" s="60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51"/>
      <c r="BG8" s="59"/>
      <c r="BH8" s="51"/>
      <c r="BI8" s="56"/>
      <c r="BJ8" s="56"/>
      <c r="BK8" s="56"/>
      <c r="BL8" s="62"/>
      <c r="BM8" s="51"/>
      <c r="BN8" s="51"/>
    </row>
    <row r="9" spans="2:66" s="55" customFormat="1" ht="12.75">
      <c r="C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8" t="s">
        <v>39</v>
      </c>
      <c r="AE9" s="58"/>
      <c r="AF9" s="58"/>
      <c r="AG9" s="58"/>
      <c r="AH9" s="64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6"/>
      <c r="BG9" s="56"/>
      <c r="BH9" s="56"/>
      <c r="BI9" s="56"/>
      <c r="BJ9" s="56"/>
      <c r="BK9" s="56"/>
      <c r="BL9" s="58"/>
      <c r="BM9" s="56"/>
      <c r="BN9" s="56"/>
    </row>
    <row r="10" spans="2:66" s="48" customFormat="1" ht="12.75">
      <c r="B10" s="48" t="s">
        <v>29</v>
      </c>
      <c r="C10" s="43" t="s">
        <v>40</v>
      </c>
      <c r="D10" s="48" t="s">
        <v>41</v>
      </c>
      <c r="E10" s="43" t="s">
        <v>42</v>
      </c>
      <c r="F10" s="43" t="s">
        <v>43</v>
      </c>
      <c r="G10" s="53" t="s">
        <v>46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52"/>
      <c r="AE10" s="52"/>
      <c r="AF10" s="52"/>
      <c r="AG10" s="52"/>
      <c r="AH10" s="65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43"/>
      <c r="BG10" s="43"/>
      <c r="BH10" s="43"/>
      <c r="BI10" s="43"/>
      <c r="BJ10" s="43"/>
      <c r="BK10" s="43"/>
      <c r="BL10" s="52"/>
      <c r="BM10" s="43"/>
      <c r="BN10" s="43"/>
    </row>
    <row r="11" spans="2:66">
      <c r="H11" s="47"/>
      <c r="I11" s="47"/>
      <c r="J11" s="47"/>
      <c r="K11" s="47"/>
      <c r="L11" s="47"/>
      <c r="M11" s="66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67"/>
      <c r="AI11" s="47"/>
      <c r="AJ11" s="47"/>
      <c r="AK11" s="47"/>
      <c r="AL11" s="47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L11" s="47"/>
    </row>
    <row r="12" spans="2:66">
      <c r="B12" s="68" t="s">
        <v>153</v>
      </c>
      <c r="C12" s="47">
        <v>0</v>
      </c>
      <c r="D12" s="69" t="s">
        <v>50</v>
      </c>
      <c r="E12" s="47">
        <v>0</v>
      </c>
      <c r="F12" s="47"/>
      <c r="G12" s="47">
        <v>0</v>
      </c>
      <c r="H12" s="47"/>
      <c r="I12" s="47"/>
      <c r="J12" s="47"/>
      <c r="K12" s="47"/>
      <c r="L12" s="47"/>
      <c r="M12" s="66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67"/>
      <c r="AI12" s="47"/>
      <c r="AJ12" s="47"/>
      <c r="AK12" s="47"/>
      <c r="AL12" s="47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I12" s="43">
        <v>0</v>
      </c>
      <c r="BJ12" s="43">
        <v>0</v>
      </c>
      <c r="BK12" s="43">
        <v>0</v>
      </c>
      <c r="BL12" s="47">
        <v>0</v>
      </c>
      <c r="BM12" s="47">
        <v>0</v>
      </c>
      <c r="BN12" s="47">
        <v>0</v>
      </c>
    </row>
    <row r="13" spans="2:66">
      <c r="B13" s="68" t="s">
        <v>154</v>
      </c>
      <c r="C13" s="47">
        <v>0</v>
      </c>
      <c r="D13" s="69" t="s">
        <v>78</v>
      </c>
      <c r="E13" s="47">
        <v>0</v>
      </c>
      <c r="F13" s="66"/>
      <c r="G13" s="47">
        <v>0</v>
      </c>
      <c r="H13" s="47"/>
      <c r="I13" s="47"/>
      <c r="J13" s="47"/>
      <c r="K13" s="47"/>
      <c r="L13" s="47"/>
      <c r="M13" s="66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67"/>
      <c r="AI13" s="47"/>
      <c r="AJ13" s="47"/>
      <c r="AK13" s="47"/>
      <c r="AL13" s="47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I13" s="43">
        <v>0</v>
      </c>
      <c r="BJ13" s="43">
        <v>0</v>
      </c>
      <c r="BK13" s="43">
        <v>0</v>
      </c>
      <c r="BL13" s="47">
        <v>0</v>
      </c>
      <c r="BM13" s="47">
        <v>0</v>
      </c>
      <c r="BN13" s="47">
        <v>0</v>
      </c>
    </row>
    <row r="14" spans="2:66">
      <c r="B14" s="68" t="s">
        <v>61</v>
      </c>
      <c r="C14" s="47">
        <v>0</v>
      </c>
      <c r="D14" s="69" t="s">
        <v>62</v>
      </c>
      <c r="E14" s="47">
        <v>0</v>
      </c>
      <c r="F14" s="66"/>
      <c r="G14" s="47">
        <v>0</v>
      </c>
      <c r="H14" s="47"/>
      <c r="I14" s="47"/>
      <c r="J14" s="47"/>
      <c r="K14" s="47"/>
      <c r="L14" s="47"/>
      <c r="M14" s="6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67"/>
      <c r="AI14" s="47"/>
      <c r="AJ14" s="47"/>
      <c r="AK14" s="47"/>
      <c r="AL14" s="47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47"/>
      <c r="BI14" s="43">
        <v>0</v>
      </c>
      <c r="BJ14" s="43">
        <v>0</v>
      </c>
      <c r="BK14" s="43">
        <v>0</v>
      </c>
      <c r="BL14" s="47">
        <v>0</v>
      </c>
      <c r="BM14" s="47">
        <v>0</v>
      </c>
      <c r="BN14" s="47">
        <v>0</v>
      </c>
    </row>
    <row r="15" spans="2:66">
      <c r="B15" s="68" t="s">
        <v>155</v>
      </c>
      <c r="C15" s="47">
        <v>0</v>
      </c>
      <c r="D15" s="69" t="s">
        <v>78</v>
      </c>
      <c r="E15" s="47">
        <v>0</v>
      </c>
      <c r="F15" s="66"/>
      <c r="G15" s="47">
        <v>0</v>
      </c>
      <c r="H15" s="47"/>
      <c r="I15" s="47"/>
      <c r="J15" s="47"/>
      <c r="K15" s="47"/>
      <c r="L15" s="47"/>
      <c r="M15" s="6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67"/>
      <c r="AI15" s="47"/>
      <c r="AJ15" s="47"/>
      <c r="AK15" s="47"/>
      <c r="AL15" s="47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I15" s="43">
        <v>0</v>
      </c>
      <c r="BJ15" s="43">
        <v>0</v>
      </c>
      <c r="BK15" s="43">
        <v>0</v>
      </c>
      <c r="BL15" s="47">
        <v>0</v>
      </c>
      <c r="BM15" s="47">
        <v>0</v>
      </c>
      <c r="BN15" s="47">
        <v>0</v>
      </c>
    </row>
    <row r="16" spans="2:66">
      <c r="B16" s="68" t="s">
        <v>77</v>
      </c>
      <c r="C16" s="47">
        <v>0</v>
      </c>
      <c r="D16" s="69" t="s">
        <v>78</v>
      </c>
      <c r="E16" s="47">
        <v>0</v>
      </c>
      <c r="F16" s="66"/>
      <c r="G16" s="47">
        <v>0</v>
      </c>
      <c r="H16" s="47"/>
      <c r="I16" s="47"/>
      <c r="J16" s="47"/>
      <c r="K16" s="47"/>
      <c r="L16" s="47"/>
      <c r="M16" s="6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67"/>
      <c r="AI16" s="47"/>
      <c r="AJ16" s="47"/>
      <c r="AK16" s="47"/>
      <c r="AL16" s="47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I16" s="43">
        <v>0</v>
      </c>
      <c r="BJ16" s="43">
        <v>0</v>
      </c>
      <c r="BK16" s="43">
        <v>0</v>
      </c>
      <c r="BL16" s="47">
        <v>0</v>
      </c>
      <c r="BM16" s="47">
        <v>0</v>
      </c>
      <c r="BN16" s="47">
        <v>0</v>
      </c>
    </row>
    <row r="17" spans="2:66">
      <c r="B17" s="68" t="s">
        <v>65</v>
      </c>
      <c r="C17" s="47">
        <v>0</v>
      </c>
      <c r="D17" s="69" t="s">
        <v>62</v>
      </c>
      <c r="E17" s="47">
        <v>0</v>
      </c>
      <c r="F17" s="47"/>
      <c r="G17" s="47">
        <v>0</v>
      </c>
      <c r="H17" s="47"/>
      <c r="I17" s="47"/>
      <c r="J17" s="47"/>
      <c r="K17" s="47"/>
      <c r="L17" s="47"/>
      <c r="M17" s="6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67"/>
      <c r="AI17" s="47"/>
      <c r="AJ17" s="47"/>
      <c r="AK17" s="47"/>
      <c r="AL17" s="47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47"/>
      <c r="BI17" s="43">
        <v>0</v>
      </c>
      <c r="BJ17" s="43">
        <v>0</v>
      </c>
      <c r="BK17" s="43">
        <v>0</v>
      </c>
      <c r="BL17" s="47">
        <v>0</v>
      </c>
      <c r="BM17" s="47">
        <v>0</v>
      </c>
      <c r="BN17" s="47">
        <v>0</v>
      </c>
    </row>
    <row r="18" spans="2:66">
      <c r="B18" s="68" t="s">
        <v>49</v>
      </c>
      <c r="C18" s="47">
        <v>0</v>
      </c>
      <c r="D18" s="69" t="s">
        <v>50</v>
      </c>
      <c r="E18" s="47">
        <v>0</v>
      </c>
      <c r="F18" s="66"/>
      <c r="G18" s="47">
        <v>0</v>
      </c>
      <c r="H18" s="47"/>
      <c r="I18" s="47"/>
      <c r="J18" s="47"/>
      <c r="K18" s="47"/>
      <c r="L18" s="47"/>
      <c r="M18" s="6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67"/>
      <c r="AI18" s="47"/>
      <c r="AJ18" s="47"/>
      <c r="AK18" s="47"/>
      <c r="AL18" s="47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I18" s="43">
        <v>0</v>
      </c>
      <c r="BJ18" s="43">
        <v>0</v>
      </c>
      <c r="BK18" s="43">
        <v>0</v>
      </c>
      <c r="BL18" s="47">
        <v>0</v>
      </c>
      <c r="BM18" s="47">
        <v>0</v>
      </c>
      <c r="BN18" s="47">
        <v>0</v>
      </c>
    </row>
    <row r="19" spans="2:66">
      <c r="B19" s="68" t="s">
        <v>80</v>
      </c>
      <c r="C19" s="47">
        <v>0</v>
      </c>
      <c r="D19" s="69" t="s">
        <v>78</v>
      </c>
      <c r="E19" s="47">
        <v>0</v>
      </c>
      <c r="F19" s="47"/>
      <c r="G19" s="47">
        <v>0</v>
      </c>
      <c r="H19" s="47"/>
      <c r="I19" s="47"/>
      <c r="J19" s="47"/>
      <c r="K19" s="47"/>
      <c r="L19" s="47"/>
      <c r="M19" s="66"/>
      <c r="N19" s="47"/>
      <c r="O19" s="47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47"/>
      <c r="AE19" s="47"/>
      <c r="AF19" s="47"/>
      <c r="AG19" s="47"/>
      <c r="AH19" s="67"/>
      <c r="AI19" s="47"/>
      <c r="AJ19" s="47"/>
      <c r="AK19" s="47"/>
      <c r="AL19" s="47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47"/>
      <c r="BI19" s="43">
        <v>0</v>
      </c>
      <c r="BJ19" s="43">
        <v>0</v>
      </c>
      <c r="BK19" s="43">
        <v>0</v>
      </c>
      <c r="BL19" s="47">
        <v>0</v>
      </c>
      <c r="BM19" s="47">
        <v>0</v>
      </c>
      <c r="BN19" s="47">
        <v>0</v>
      </c>
    </row>
    <row r="20" spans="2:66">
      <c r="B20" s="68" t="s">
        <v>66</v>
      </c>
      <c r="C20" s="47">
        <v>0</v>
      </c>
      <c r="D20" s="69" t="s">
        <v>62</v>
      </c>
      <c r="E20" s="47">
        <v>0</v>
      </c>
      <c r="F20" s="47"/>
      <c r="G20" s="47">
        <v>0</v>
      </c>
      <c r="H20" s="47"/>
      <c r="I20" s="47"/>
      <c r="J20" s="47"/>
      <c r="K20" s="47"/>
      <c r="L20" s="47"/>
      <c r="M20" s="6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67"/>
      <c r="AI20" s="47"/>
      <c r="AJ20" s="47"/>
      <c r="AK20" s="47"/>
      <c r="AL20" s="47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I20" s="43">
        <v>0</v>
      </c>
      <c r="BJ20" s="43">
        <v>0</v>
      </c>
      <c r="BK20" s="43">
        <v>0</v>
      </c>
      <c r="BL20" s="47">
        <v>0</v>
      </c>
      <c r="BM20" s="47">
        <v>0</v>
      </c>
      <c r="BN20" s="47">
        <v>0</v>
      </c>
    </row>
    <row r="21" spans="2:66">
      <c r="B21" s="68" t="s">
        <v>81</v>
      </c>
      <c r="C21" s="47">
        <v>0</v>
      </c>
      <c r="D21" s="69" t="s">
        <v>78</v>
      </c>
      <c r="E21" s="47">
        <v>0</v>
      </c>
      <c r="F21" s="47"/>
      <c r="G21" s="47">
        <v>0</v>
      </c>
      <c r="H21" s="47"/>
      <c r="I21" s="47"/>
      <c r="J21" s="47"/>
      <c r="K21" s="47"/>
      <c r="L21" s="47"/>
      <c r="M21" s="6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67"/>
      <c r="AI21" s="47"/>
      <c r="AJ21" s="47"/>
      <c r="AK21" s="47"/>
      <c r="AL21" s="47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I21" s="43">
        <v>0</v>
      </c>
      <c r="BJ21" s="43">
        <v>0</v>
      </c>
      <c r="BK21" s="43">
        <v>0</v>
      </c>
      <c r="BL21" s="47">
        <v>0</v>
      </c>
      <c r="BM21" s="47">
        <v>0</v>
      </c>
      <c r="BN21" s="47">
        <v>0</v>
      </c>
    </row>
    <row r="22" spans="2:66">
      <c r="B22" s="68" t="s">
        <v>51</v>
      </c>
      <c r="C22" s="47">
        <v>0</v>
      </c>
      <c r="D22" s="69" t="s">
        <v>50</v>
      </c>
      <c r="E22" s="47">
        <v>0</v>
      </c>
      <c r="F22" s="66"/>
      <c r="G22" s="47">
        <v>0</v>
      </c>
      <c r="H22" s="47"/>
      <c r="I22" s="47"/>
      <c r="J22" s="47"/>
      <c r="K22" s="47"/>
      <c r="L22" s="47"/>
      <c r="M22" s="66"/>
      <c r="N22" s="47"/>
      <c r="O22" s="47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47"/>
      <c r="AE22" s="47"/>
      <c r="AF22" s="47"/>
      <c r="AG22" s="47"/>
      <c r="AH22" s="67"/>
      <c r="AI22" s="47"/>
      <c r="AJ22" s="47"/>
      <c r="AK22" s="47"/>
      <c r="AL22" s="47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47"/>
      <c r="BI22" s="43">
        <v>0</v>
      </c>
      <c r="BJ22" s="43">
        <v>0</v>
      </c>
      <c r="BK22" s="43">
        <v>0</v>
      </c>
      <c r="BL22" s="47">
        <v>0</v>
      </c>
      <c r="BM22" s="47">
        <v>0</v>
      </c>
      <c r="BN22" s="47">
        <v>0</v>
      </c>
    </row>
    <row r="23" spans="2:66">
      <c r="B23" s="68" t="s">
        <v>82</v>
      </c>
      <c r="C23" s="47">
        <v>0</v>
      </c>
      <c r="D23" s="69" t="s">
        <v>78</v>
      </c>
      <c r="E23" s="47">
        <v>0</v>
      </c>
      <c r="F23" s="66"/>
      <c r="G23" s="47">
        <v>0</v>
      </c>
      <c r="H23" s="47"/>
      <c r="I23" s="47"/>
      <c r="J23" s="47"/>
      <c r="K23" s="47"/>
      <c r="L23" s="47"/>
      <c r="M23" s="6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67"/>
      <c r="AI23" s="47"/>
      <c r="AJ23" s="47"/>
      <c r="AK23" s="47"/>
      <c r="AL23" s="47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I23" s="43">
        <v>0</v>
      </c>
      <c r="BJ23" s="43">
        <v>0</v>
      </c>
      <c r="BK23" s="43">
        <v>0</v>
      </c>
      <c r="BL23" s="47">
        <v>0</v>
      </c>
      <c r="BM23" s="47">
        <v>0</v>
      </c>
      <c r="BN23" s="47">
        <v>0</v>
      </c>
    </row>
    <row r="24" spans="2:66">
      <c r="B24" s="68" t="s">
        <v>52</v>
      </c>
      <c r="C24" s="47">
        <v>0</v>
      </c>
      <c r="D24" s="69" t="s">
        <v>50</v>
      </c>
      <c r="E24" s="47">
        <v>0</v>
      </c>
      <c r="F24" s="66"/>
      <c r="G24" s="47">
        <v>0</v>
      </c>
      <c r="H24" s="47"/>
      <c r="I24" s="47"/>
      <c r="J24" s="47"/>
      <c r="K24" s="47"/>
      <c r="L24" s="47"/>
      <c r="M24" s="66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67"/>
      <c r="AI24" s="47"/>
      <c r="AJ24" s="47"/>
      <c r="AK24" s="47"/>
      <c r="AL24" s="47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I24" s="43">
        <v>0</v>
      </c>
      <c r="BJ24" s="43">
        <v>0</v>
      </c>
      <c r="BK24" s="43">
        <v>0</v>
      </c>
      <c r="BL24" s="47">
        <v>0</v>
      </c>
      <c r="BM24" s="47">
        <v>0</v>
      </c>
      <c r="BN24" s="47">
        <v>0</v>
      </c>
    </row>
    <row r="25" spans="2:66">
      <c r="B25" s="68" t="s">
        <v>156</v>
      </c>
      <c r="C25" s="47">
        <v>0</v>
      </c>
      <c r="D25" s="69" t="s">
        <v>62</v>
      </c>
      <c r="E25" s="47">
        <v>0</v>
      </c>
      <c r="F25" s="47"/>
      <c r="G25" s="47">
        <v>0</v>
      </c>
      <c r="H25" s="47"/>
      <c r="I25" s="47"/>
      <c r="J25" s="47"/>
      <c r="K25" s="47"/>
      <c r="L25" s="47"/>
      <c r="M25" s="66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67"/>
      <c r="AI25" s="47"/>
      <c r="AJ25" s="47"/>
      <c r="AK25" s="47"/>
      <c r="AL25" s="47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I25" s="43">
        <v>0</v>
      </c>
      <c r="BJ25" s="43">
        <v>0</v>
      </c>
      <c r="BK25" s="43">
        <v>0</v>
      </c>
      <c r="BL25" s="47">
        <v>0</v>
      </c>
      <c r="BM25" s="47">
        <v>0</v>
      </c>
      <c r="BN25" s="47">
        <v>0</v>
      </c>
    </row>
    <row r="26" spans="2:66">
      <c r="B26" s="68" t="s">
        <v>79</v>
      </c>
      <c r="C26" s="47">
        <v>0</v>
      </c>
      <c r="D26" s="69" t="s">
        <v>62</v>
      </c>
      <c r="E26" s="47">
        <v>0</v>
      </c>
      <c r="F26" s="66"/>
      <c r="G26" s="47">
        <v>0</v>
      </c>
      <c r="H26" s="47"/>
      <c r="I26" s="47"/>
      <c r="J26" s="47"/>
      <c r="K26" s="47"/>
      <c r="L26" s="47"/>
      <c r="M26" s="66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67"/>
      <c r="AI26" s="47"/>
      <c r="AJ26" s="47"/>
      <c r="AK26" s="47"/>
      <c r="AL26" s="47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I26" s="43">
        <v>0</v>
      </c>
      <c r="BJ26" s="43">
        <v>0</v>
      </c>
      <c r="BK26" s="43">
        <v>0</v>
      </c>
      <c r="BL26" s="47">
        <v>0</v>
      </c>
      <c r="BM26" s="47">
        <v>0</v>
      </c>
      <c r="BN26" s="41">
        <v>0</v>
      </c>
    </row>
    <row r="27" spans="2:66">
      <c r="B27" s="68" t="s">
        <v>157</v>
      </c>
      <c r="C27" s="47">
        <v>0</v>
      </c>
      <c r="D27" s="69" t="s">
        <v>78</v>
      </c>
      <c r="E27" s="47">
        <v>0</v>
      </c>
      <c r="F27" s="66"/>
      <c r="G27" s="47">
        <v>0</v>
      </c>
      <c r="H27" s="47"/>
      <c r="I27" s="47"/>
      <c r="J27" s="47"/>
      <c r="K27" s="47"/>
      <c r="L27" s="47"/>
      <c r="M27" s="66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67"/>
      <c r="AI27" s="47"/>
      <c r="AJ27" s="47"/>
      <c r="AK27" s="47"/>
      <c r="AL27" s="47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I27" s="43">
        <v>0</v>
      </c>
      <c r="BJ27" s="43">
        <v>0</v>
      </c>
      <c r="BK27" s="43">
        <v>0</v>
      </c>
      <c r="BL27" s="47">
        <v>0</v>
      </c>
      <c r="BM27" s="47">
        <v>0</v>
      </c>
      <c r="BN27" s="41">
        <v>0</v>
      </c>
    </row>
    <row r="28" spans="2:66">
      <c r="B28" s="68" t="s">
        <v>53</v>
      </c>
      <c r="C28" s="47">
        <v>0</v>
      </c>
      <c r="D28" s="69" t="s">
        <v>50</v>
      </c>
      <c r="E28" s="47">
        <v>0</v>
      </c>
      <c r="F28" s="47"/>
      <c r="G28" s="47">
        <v>0</v>
      </c>
      <c r="H28" s="47"/>
      <c r="I28" s="47"/>
      <c r="J28" s="47"/>
      <c r="K28" s="47"/>
      <c r="L28" s="47"/>
      <c r="M28" s="66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67"/>
      <c r="AI28" s="47"/>
      <c r="AJ28" s="47"/>
      <c r="AK28" s="47"/>
      <c r="AL28" s="47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I28" s="43">
        <v>0</v>
      </c>
      <c r="BJ28" s="43">
        <v>0</v>
      </c>
      <c r="BK28" s="43">
        <v>0</v>
      </c>
      <c r="BL28" s="47">
        <v>0</v>
      </c>
      <c r="BM28" s="47">
        <v>0</v>
      </c>
      <c r="BN28" s="41">
        <v>0</v>
      </c>
    </row>
    <row r="29" spans="2:66">
      <c r="B29" s="68" t="s">
        <v>67</v>
      </c>
      <c r="C29" s="47">
        <v>0</v>
      </c>
      <c r="D29" s="69" t="s">
        <v>50</v>
      </c>
      <c r="E29" s="47">
        <v>0</v>
      </c>
      <c r="F29" s="47"/>
      <c r="G29" s="47">
        <v>0</v>
      </c>
      <c r="H29" s="47"/>
      <c r="I29" s="47"/>
      <c r="J29" s="47"/>
      <c r="K29" s="47"/>
      <c r="L29" s="47"/>
      <c r="M29" s="66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67"/>
      <c r="AI29" s="47"/>
      <c r="AJ29" s="47"/>
      <c r="AK29" s="47"/>
      <c r="AL29" s="47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47"/>
      <c r="BI29" s="43">
        <v>0</v>
      </c>
      <c r="BJ29" s="43">
        <v>0</v>
      </c>
      <c r="BK29" s="43">
        <v>0</v>
      </c>
      <c r="BL29" s="47">
        <v>0</v>
      </c>
      <c r="BM29" s="47">
        <v>0</v>
      </c>
      <c r="BN29" s="41">
        <v>0</v>
      </c>
    </row>
    <row r="30" spans="2:66">
      <c r="B30" t="s">
        <v>83</v>
      </c>
      <c r="C30" s="41">
        <v>0</v>
      </c>
      <c r="D30" s="69" t="s">
        <v>78</v>
      </c>
      <c r="E30" s="47">
        <v>0</v>
      </c>
      <c r="G30" s="47">
        <v>0</v>
      </c>
      <c r="H30" s="47"/>
      <c r="I30" s="47"/>
      <c r="J30" s="47"/>
      <c r="K30" s="47"/>
      <c r="L30" s="47"/>
      <c r="M30" s="6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67"/>
      <c r="AI30" s="47"/>
      <c r="AJ30" s="47"/>
      <c r="AK30" s="47"/>
      <c r="AL30" s="47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I30" s="43">
        <v>0</v>
      </c>
      <c r="BJ30" s="43">
        <v>0</v>
      </c>
      <c r="BK30" s="43">
        <v>0</v>
      </c>
      <c r="BL30" s="47">
        <v>0</v>
      </c>
      <c r="BM30" s="47">
        <v>0</v>
      </c>
      <c r="BN30" s="41">
        <v>0</v>
      </c>
    </row>
    <row r="31" spans="2:66">
      <c r="B31" t="s">
        <v>70</v>
      </c>
      <c r="C31" s="41">
        <v>0</v>
      </c>
      <c r="D31" s="69" t="s">
        <v>62</v>
      </c>
      <c r="E31" s="47">
        <v>0</v>
      </c>
      <c r="G31" s="47">
        <v>0</v>
      </c>
      <c r="H31" s="47"/>
      <c r="I31" s="47"/>
      <c r="J31" s="47"/>
      <c r="K31" s="47"/>
      <c r="L31" s="47"/>
      <c r="M31" s="6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67"/>
      <c r="AI31" s="47"/>
      <c r="AJ31" s="47"/>
      <c r="AK31" s="47"/>
      <c r="AL31" s="47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47"/>
      <c r="BI31" s="43">
        <v>0</v>
      </c>
      <c r="BJ31" s="43">
        <v>0</v>
      </c>
      <c r="BK31" s="43">
        <v>0</v>
      </c>
      <c r="BL31" s="47">
        <v>0</v>
      </c>
      <c r="BM31" s="47">
        <v>0</v>
      </c>
      <c r="BN31" s="41">
        <v>0</v>
      </c>
    </row>
    <row r="32" spans="2:66">
      <c r="B32" t="s">
        <v>158</v>
      </c>
      <c r="C32" s="41">
        <v>0</v>
      </c>
      <c r="D32" s="69" t="s">
        <v>50</v>
      </c>
      <c r="E32" s="47">
        <v>0</v>
      </c>
      <c r="G32" s="47">
        <v>0</v>
      </c>
      <c r="H32" s="47"/>
      <c r="I32" s="47"/>
      <c r="J32" s="47"/>
      <c r="K32" s="47"/>
      <c r="L32" s="47"/>
      <c r="M32" s="66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67"/>
      <c r="AI32" s="47"/>
      <c r="AJ32" s="47"/>
      <c r="AK32" s="47"/>
      <c r="AL32" s="47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I32" s="43">
        <v>0</v>
      </c>
      <c r="BJ32" s="43">
        <v>0</v>
      </c>
      <c r="BK32" s="43">
        <v>0</v>
      </c>
      <c r="BL32" s="47">
        <v>0</v>
      </c>
      <c r="BM32" s="47">
        <v>0</v>
      </c>
      <c r="BN32" s="41">
        <v>0</v>
      </c>
    </row>
    <row r="33" spans="2:66">
      <c r="B33" t="s">
        <v>159</v>
      </c>
      <c r="C33" s="47">
        <v>0</v>
      </c>
      <c r="D33" s="69" t="s">
        <v>62</v>
      </c>
      <c r="E33" s="47">
        <v>0</v>
      </c>
      <c r="F33" s="47"/>
      <c r="G33" s="47">
        <v>0</v>
      </c>
      <c r="H33" s="47"/>
      <c r="I33" s="47"/>
      <c r="J33" s="47"/>
      <c r="K33" s="47"/>
      <c r="L33" s="47"/>
      <c r="M33" s="6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67"/>
      <c r="AI33" s="47"/>
      <c r="AJ33" s="47"/>
      <c r="AK33" s="47"/>
      <c r="AL33" s="47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I33" s="43">
        <v>0</v>
      </c>
      <c r="BJ33" s="43">
        <v>0</v>
      </c>
      <c r="BK33" s="43">
        <v>0</v>
      </c>
      <c r="BL33" s="47">
        <v>0</v>
      </c>
      <c r="BM33" s="47">
        <v>0</v>
      </c>
      <c r="BN33" s="41">
        <v>0</v>
      </c>
    </row>
    <row r="34" spans="2:66">
      <c r="B34" t="s">
        <v>160</v>
      </c>
      <c r="C34" s="47">
        <v>0</v>
      </c>
      <c r="D34" s="69" t="s">
        <v>50</v>
      </c>
      <c r="E34" s="47">
        <v>0</v>
      </c>
      <c r="F34" s="66"/>
      <c r="G34" s="47">
        <v>0</v>
      </c>
      <c r="H34" s="47"/>
      <c r="I34" s="47"/>
      <c r="J34" s="47"/>
      <c r="K34" s="47"/>
      <c r="L34" s="47"/>
      <c r="M34" s="6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67"/>
      <c r="AI34" s="47"/>
      <c r="AJ34" s="47"/>
      <c r="AK34" s="47"/>
      <c r="AL34" s="47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I34" s="43">
        <v>0</v>
      </c>
      <c r="BJ34" s="43">
        <v>0</v>
      </c>
      <c r="BK34" s="43">
        <v>0</v>
      </c>
      <c r="BL34" s="47">
        <v>0</v>
      </c>
      <c r="BM34" s="47">
        <v>0</v>
      </c>
      <c r="BN34" s="41">
        <v>0</v>
      </c>
    </row>
    <row r="35" spans="2:66">
      <c r="B35" t="s">
        <v>88</v>
      </c>
      <c r="C35" s="47">
        <v>0</v>
      </c>
      <c r="D35" s="69" t="s">
        <v>89</v>
      </c>
      <c r="E35" s="47">
        <v>0</v>
      </c>
      <c r="F35" s="66"/>
      <c r="G35" s="47">
        <v>0</v>
      </c>
      <c r="H35" s="47"/>
      <c r="I35" s="47"/>
      <c r="J35" s="47"/>
      <c r="K35" s="47"/>
      <c r="L35" s="47"/>
      <c r="M35" s="66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67"/>
      <c r="AI35" s="47"/>
      <c r="AJ35" s="47"/>
      <c r="AK35" s="47"/>
      <c r="AL35" s="47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47"/>
      <c r="BI35" s="43">
        <v>0</v>
      </c>
      <c r="BJ35" s="43">
        <v>0</v>
      </c>
      <c r="BK35" s="43">
        <v>0</v>
      </c>
      <c r="BL35" s="47">
        <v>0</v>
      </c>
      <c r="BM35" s="47">
        <v>0</v>
      </c>
      <c r="BN35" s="41">
        <v>0</v>
      </c>
    </row>
    <row r="36" spans="2:66">
      <c r="B36" t="s">
        <v>90</v>
      </c>
      <c r="C36" s="47">
        <v>0</v>
      </c>
      <c r="D36" s="69" t="s">
        <v>89</v>
      </c>
      <c r="E36" s="47">
        <v>0</v>
      </c>
      <c r="F36" s="66"/>
      <c r="G36" s="47">
        <v>0</v>
      </c>
      <c r="H36" s="47"/>
      <c r="I36" s="47"/>
      <c r="J36" s="47"/>
      <c r="K36" s="47"/>
      <c r="L36" s="47"/>
      <c r="M36" s="6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67"/>
      <c r="AI36" s="47"/>
      <c r="AJ36" s="47"/>
      <c r="AK36" s="47"/>
      <c r="AL36" s="47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I36" s="43">
        <v>0</v>
      </c>
      <c r="BJ36" s="43">
        <v>0</v>
      </c>
      <c r="BK36" s="43">
        <v>0</v>
      </c>
      <c r="BL36" s="47">
        <v>0</v>
      </c>
      <c r="BM36" s="47">
        <v>0</v>
      </c>
      <c r="BN36" s="41">
        <v>0</v>
      </c>
    </row>
    <row r="37" spans="2:66">
      <c r="B37" t="s">
        <v>63</v>
      </c>
      <c r="C37" s="41">
        <v>0</v>
      </c>
      <c r="D37" s="69" t="s">
        <v>50</v>
      </c>
      <c r="E37" s="41">
        <v>0</v>
      </c>
      <c r="G37" s="47">
        <v>0</v>
      </c>
      <c r="H37" s="47"/>
      <c r="I37" s="47"/>
      <c r="J37" s="47"/>
      <c r="K37" s="47"/>
      <c r="L37" s="47"/>
      <c r="M37" s="66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67"/>
      <c r="AI37" s="47"/>
      <c r="AJ37" s="47"/>
      <c r="AK37" s="47"/>
      <c r="AL37" s="47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I37" s="43">
        <v>0</v>
      </c>
      <c r="BJ37" s="43">
        <v>0</v>
      </c>
      <c r="BK37" s="43">
        <v>0</v>
      </c>
      <c r="BL37" s="47">
        <v>0</v>
      </c>
      <c r="BM37" s="47">
        <v>0</v>
      </c>
      <c r="BN37" s="41">
        <v>0</v>
      </c>
    </row>
    <row r="38" spans="2:66">
      <c r="B38" t="s">
        <v>54</v>
      </c>
      <c r="C38" s="47">
        <v>0</v>
      </c>
      <c r="D38" s="69" t="s">
        <v>50</v>
      </c>
      <c r="E38" s="47">
        <v>0</v>
      </c>
      <c r="F38" s="66"/>
      <c r="G38" s="47">
        <v>0</v>
      </c>
      <c r="H38" s="47"/>
      <c r="I38" s="47"/>
      <c r="J38" s="47"/>
      <c r="K38" s="47"/>
      <c r="L38" s="47"/>
      <c r="M38" s="66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67"/>
      <c r="AI38" s="47"/>
      <c r="AJ38" s="47"/>
      <c r="AK38" s="47"/>
      <c r="AL38" s="47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I38" s="43">
        <v>0</v>
      </c>
      <c r="BJ38" s="43">
        <v>0</v>
      </c>
      <c r="BK38" s="43">
        <v>0</v>
      </c>
      <c r="BL38" s="47">
        <v>0</v>
      </c>
      <c r="BM38" s="47">
        <v>0</v>
      </c>
      <c r="BN38" s="41">
        <v>0</v>
      </c>
    </row>
    <row r="39" spans="2:66">
      <c r="B39" t="s">
        <v>55</v>
      </c>
      <c r="C39" s="47">
        <v>0</v>
      </c>
      <c r="D39" s="69" t="s">
        <v>50</v>
      </c>
      <c r="E39" s="47">
        <v>0</v>
      </c>
      <c r="F39" s="66"/>
      <c r="G39" s="47">
        <v>0</v>
      </c>
      <c r="H39" s="47"/>
      <c r="I39" s="47"/>
      <c r="J39" s="47"/>
      <c r="K39" s="47"/>
      <c r="L39" s="47"/>
      <c r="M39" s="66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7"/>
      <c r="AI39" s="47"/>
      <c r="AJ39" s="47"/>
      <c r="AK39" s="47"/>
      <c r="AL39" s="47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I39" s="43">
        <v>0</v>
      </c>
      <c r="BJ39" s="43">
        <v>0</v>
      </c>
      <c r="BK39" s="43">
        <v>0</v>
      </c>
      <c r="BL39" s="47">
        <v>0</v>
      </c>
      <c r="BM39" s="47">
        <v>0</v>
      </c>
      <c r="BN39" s="41">
        <v>0</v>
      </c>
    </row>
    <row r="40" spans="2:66">
      <c r="B40" t="s">
        <v>91</v>
      </c>
      <c r="C40" s="47">
        <v>0</v>
      </c>
      <c r="D40" s="69" t="s">
        <v>89</v>
      </c>
      <c r="E40" s="47">
        <v>0</v>
      </c>
      <c r="F40" s="66"/>
      <c r="G40" s="47">
        <v>0</v>
      </c>
      <c r="H40" s="47"/>
      <c r="I40" s="47"/>
      <c r="J40" s="47"/>
      <c r="K40" s="47"/>
      <c r="L40" s="47"/>
      <c r="M40" s="66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7"/>
      <c r="AI40" s="47"/>
      <c r="AJ40" s="47"/>
      <c r="AK40" s="47"/>
      <c r="AL40" s="47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I40" s="43">
        <v>0</v>
      </c>
      <c r="BJ40" s="43">
        <v>0</v>
      </c>
      <c r="BK40" s="43">
        <v>0</v>
      </c>
      <c r="BL40" s="47">
        <v>0</v>
      </c>
      <c r="BM40" s="47">
        <v>0</v>
      </c>
      <c r="BN40" s="41">
        <v>0</v>
      </c>
    </row>
    <row r="41" spans="2:66" ht="12" customHeight="1">
      <c r="B41" t="s">
        <v>161</v>
      </c>
      <c r="C41" s="47">
        <v>0</v>
      </c>
      <c r="D41" s="69" t="s">
        <v>62</v>
      </c>
      <c r="E41" s="47">
        <v>0</v>
      </c>
      <c r="F41" s="47"/>
      <c r="G41" s="47">
        <v>0</v>
      </c>
      <c r="H41" s="47"/>
      <c r="I41" s="47"/>
      <c r="J41" s="47"/>
      <c r="K41" s="47"/>
      <c r="L41" s="47"/>
      <c r="M41" s="6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67"/>
      <c r="AI41" s="47"/>
      <c r="AJ41" s="47"/>
      <c r="AK41" s="47"/>
      <c r="AL41" s="47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47"/>
      <c r="BI41" s="43">
        <v>0</v>
      </c>
      <c r="BJ41" s="43">
        <v>0</v>
      </c>
      <c r="BK41" s="43">
        <v>0</v>
      </c>
      <c r="BL41" s="47">
        <v>0</v>
      </c>
      <c r="BM41" s="47">
        <v>0</v>
      </c>
      <c r="BN41" s="41">
        <v>0</v>
      </c>
    </row>
    <row r="42" spans="2:66">
      <c r="B42" s="70" t="s">
        <v>71</v>
      </c>
      <c r="C42" s="41">
        <v>0</v>
      </c>
      <c r="D42" s="69" t="s">
        <v>62</v>
      </c>
      <c r="E42" s="41">
        <v>0</v>
      </c>
      <c r="G42" s="47">
        <v>0</v>
      </c>
      <c r="H42" s="47"/>
      <c r="I42" s="47"/>
      <c r="J42" s="47"/>
      <c r="K42" s="47"/>
      <c r="L42" s="66"/>
      <c r="M42" s="66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67"/>
      <c r="AI42" s="47"/>
      <c r="AJ42" s="47"/>
      <c r="AK42" s="47"/>
      <c r="AL42" s="47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I42" s="43">
        <v>0</v>
      </c>
      <c r="BJ42" s="43">
        <v>0</v>
      </c>
      <c r="BK42" s="43">
        <v>0</v>
      </c>
      <c r="BL42" s="47">
        <v>0</v>
      </c>
      <c r="BM42" s="47">
        <v>0</v>
      </c>
      <c r="BN42" s="41">
        <v>0</v>
      </c>
    </row>
    <row r="43" spans="2:66">
      <c r="B43" s="70" t="s">
        <v>56</v>
      </c>
      <c r="C43" s="41">
        <v>0</v>
      </c>
      <c r="D43" s="69" t="s">
        <v>50</v>
      </c>
      <c r="E43" s="41">
        <v>0</v>
      </c>
      <c r="G43" s="47">
        <v>0</v>
      </c>
      <c r="H43" s="47"/>
      <c r="I43" s="47"/>
      <c r="J43" s="47"/>
      <c r="K43" s="47"/>
      <c r="L43" s="66"/>
      <c r="M43" s="66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67"/>
      <c r="AI43" s="47"/>
      <c r="AJ43" s="47"/>
      <c r="AK43" s="47"/>
      <c r="AL43" s="47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I43" s="43">
        <v>0</v>
      </c>
      <c r="BJ43" s="43">
        <v>0</v>
      </c>
      <c r="BK43" s="43">
        <v>0</v>
      </c>
      <c r="BL43" s="47">
        <v>0</v>
      </c>
      <c r="BM43" s="47">
        <v>0</v>
      </c>
      <c r="BN43" s="41">
        <v>0</v>
      </c>
    </row>
    <row r="44" spans="2:66">
      <c r="B44" s="70" t="s">
        <v>162</v>
      </c>
      <c r="C44" s="41">
        <v>0</v>
      </c>
      <c r="D44" s="68" t="s">
        <v>62</v>
      </c>
      <c r="E44" s="41">
        <v>0</v>
      </c>
      <c r="G44" s="47">
        <v>0</v>
      </c>
      <c r="H44" s="47"/>
      <c r="I44" s="47"/>
      <c r="J44" s="47"/>
      <c r="K44" s="47"/>
      <c r="L44" s="47"/>
      <c r="M44" s="66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67"/>
      <c r="AI44" s="47"/>
      <c r="AJ44" s="47"/>
      <c r="AK44" s="47"/>
      <c r="AL44" s="47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47"/>
      <c r="BI44" s="43">
        <v>0</v>
      </c>
      <c r="BJ44" s="43">
        <v>0</v>
      </c>
      <c r="BK44" s="43">
        <v>0</v>
      </c>
      <c r="BL44" s="47">
        <v>0</v>
      </c>
      <c r="BM44" s="47">
        <v>0</v>
      </c>
      <c r="BN44" s="41">
        <v>0</v>
      </c>
    </row>
    <row r="45" spans="2:66">
      <c r="B45" s="70" t="s">
        <v>92</v>
      </c>
      <c r="C45" s="41">
        <v>0</v>
      </c>
      <c r="D45" t="s">
        <v>89</v>
      </c>
      <c r="E45" s="41">
        <v>0</v>
      </c>
      <c r="G45" s="47">
        <v>0</v>
      </c>
      <c r="H45" s="47"/>
      <c r="I45" s="47"/>
      <c r="J45" s="47"/>
      <c r="K45" s="47"/>
      <c r="L45" s="47"/>
      <c r="M45" s="6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67"/>
      <c r="AI45" s="47"/>
      <c r="AJ45" s="47"/>
      <c r="AK45" s="47"/>
      <c r="AL45" s="47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47"/>
      <c r="BI45" s="43">
        <v>0</v>
      </c>
      <c r="BJ45" s="43">
        <v>0</v>
      </c>
      <c r="BK45" s="43">
        <v>0</v>
      </c>
      <c r="BL45" s="47">
        <v>0</v>
      </c>
      <c r="BM45" s="47">
        <v>0</v>
      </c>
      <c r="BN45" s="41">
        <v>0</v>
      </c>
    </row>
    <row r="46" spans="2:66">
      <c r="B46" s="70" t="s">
        <v>163</v>
      </c>
      <c r="C46" s="41">
        <v>0</v>
      </c>
      <c r="D46" t="s">
        <v>50</v>
      </c>
      <c r="E46" s="41">
        <v>0</v>
      </c>
      <c r="G46" s="47">
        <v>0</v>
      </c>
      <c r="H46" s="47"/>
      <c r="I46" s="47"/>
      <c r="J46" s="47"/>
      <c r="K46" s="47"/>
      <c r="L46" s="47"/>
      <c r="M46" s="66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67"/>
      <c r="AI46" s="47"/>
      <c r="AJ46" s="47"/>
      <c r="AK46" s="47"/>
      <c r="AL46" s="47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I46" s="43">
        <v>0</v>
      </c>
      <c r="BJ46" s="43">
        <v>0</v>
      </c>
      <c r="BK46" s="43">
        <v>0</v>
      </c>
      <c r="BL46" s="47">
        <v>0</v>
      </c>
      <c r="BM46" s="47">
        <v>0</v>
      </c>
      <c r="BN46" s="41">
        <v>0</v>
      </c>
    </row>
    <row r="47" spans="2:66">
      <c r="B47" s="70" t="s">
        <v>84</v>
      </c>
      <c r="C47" s="41">
        <v>0</v>
      </c>
      <c r="D47" t="s">
        <v>78</v>
      </c>
      <c r="E47" s="41">
        <v>0</v>
      </c>
      <c r="G47" s="47">
        <v>0</v>
      </c>
      <c r="H47" s="47"/>
      <c r="I47" s="47"/>
      <c r="J47" s="47"/>
      <c r="K47" s="47"/>
      <c r="L47" s="47"/>
      <c r="M47" s="66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67"/>
      <c r="AI47" s="47"/>
      <c r="AJ47" s="47"/>
      <c r="AK47" s="47"/>
      <c r="AL47" s="47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I47" s="43">
        <v>0</v>
      </c>
      <c r="BJ47" s="43">
        <v>0</v>
      </c>
      <c r="BK47" s="43">
        <v>0</v>
      </c>
      <c r="BL47" s="47">
        <v>0</v>
      </c>
      <c r="BM47" s="47">
        <v>0</v>
      </c>
      <c r="BN47" s="41">
        <v>0</v>
      </c>
    </row>
    <row r="48" spans="2:66">
      <c r="B48" s="70" t="s">
        <v>164</v>
      </c>
      <c r="C48" s="41">
        <v>0</v>
      </c>
      <c r="D48" t="s">
        <v>78</v>
      </c>
      <c r="E48" s="41">
        <v>0</v>
      </c>
      <c r="G48" s="47">
        <v>0</v>
      </c>
      <c r="H48" s="47"/>
      <c r="I48" s="47"/>
      <c r="J48" s="47"/>
      <c r="K48" s="47"/>
      <c r="L48" s="47"/>
      <c r="M48" s="66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67"/>
      <c r="AI48" s="47"/>
      <c r="AJ48" s="47"/>
      <c r="AK48" s="47"/>
      <c r="AL48" s="47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I48" s="43">
        <v>0</v>
      </c>
      <c r="BJ48" s="43">
        <v>0</v>
      </c>
      <c r="BK48" s="43">
        <v>0</v>
      </c>
      <c r="BL48" s="47">
        <v>0</v>
      </c>
      <c r="BM48" s="47">
        <v>0</v>
      </c>
      <c r="BN48" s="47">
        <v>0</v>
      </c>
    </row>
    <row r="49" spans="2:66">
      <c r="B49" s="70" t="s">
        <v>165</v>
      </c>
      <c r="C49" s="41">
        <v>0</v>
      </c>
      <c r="D49" t="s">
        <v>62</v>
      </c>
      <c r="E49" s="41">
        <v>0</v>
      </c>
      <c r="G49" s="47">
        <v>0</v>
      </c>
      <c r="H49" s="47"/>
      <c r="I49" s="47"/>
      <c r="J49" s="47"/>
      <c r="K49" s="47"/>
      <c r="L49" s="47"/>
      <c r="M49" s="66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67"/>
      <c r="AI49" s="47"/>
      <c r="AJ49" s="47"/>
      <c r="AK49" s="47"/>
      <c r="AL49" s="47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I49" s="43">
        <v>0</v>
      </c>
      <c r="BJ49" s="43">
        <v>0</v>
      </c>
      <c r="BK49" s="43">
        <v>0</v>
      </c>
      <c r="BL49" s="47">
        <v>0</v>
      </c>
      <c r="BM49" s="47">
        <v>0</v>
      </c>
      <c r="BN49" s="41">
        <v>0</v>
      </c>
    </row>
    <row r="50" spans="2:66">
      <c r="B50" s="70" t="s">
        <v>72</v>
      </c>
      <c r="C50" s="41">
        <v>0</v>
      </c>
      <c r="D50" t="s">
        <v>62</v>
      </c>
      <c r="E50" s="41">
        <v>0</v>
      </c>
      <c r="G50" s="47">
        <v>0</v>
      </c>
      <c r="H50" s="47"/>
      <c r="I50" s="47"/>
      <c r="J50" s="47"/>
      <c r="K50" s="47"/>
      <c r="L50" s="47"/>
      <c r="M50" s="66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67"/>
      <c r="AI50" s="47"/>
      <c r="AJ50" s="47"/>
      <c r="AK50" s="47"/>
      <c r="AL50" s="47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I50" s="43">
        <v>0</v>
      </c>
      <c r="BJ50" s="43">
        <v>0</v>
      </c>
      <c r="BK50" s="43">
        <v>0</v>
      </c>
      <c r="BL50" s="47">
        <v>0</v>
      </c>
      <c r="BM50" s="47">
        <v>0</v>
      </c>
      <c r="BN50" s="47">
        <v>0</v>
      </c>
    </row>
    <row r="51" spans="2:66">
      <c r="B51" s="70" t="s">
        <v>73</v>
      </c>
      <c r="C51" s="41">
        <v>0</v>
      </c>
      <c r="D51" t="s">
        <v>50</v>
      </c>
      <c r="E51" s="41">
        <v>0</v>
      </c>
      <c r="G51" s="47">
        <v>0</v>
      </c>
      <c r="H51" s="47"/>
      <c r="I51" s="47"/>
      <c r="J51" s="47"/>
      <c r="K51" s="47"/>
      <c r="L51" s="47"/>
      <c r="M51" s="6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67"/>
      <c r="AI51" s="47"/>
      <c r="AJ51" s="47"/>
      <c r="AK51" s="47"/>
      <c r="AL51" s="47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I51" s="43">
        <v>0</v>
      </c>
      <c r="BJ51" s="43">
        <v>0</v>
      </c>
      <c r="BK51" s="43">
        <v>0</v>
      </c>
      <c r="BL51" s="47">
        <v>0</v>
      </c>
      <c r="BM51" s="47">
        <v>0</v>
      </c>
      <c r="BN51" s="41">
        <v>0</v>
      </c>
    </row>
    <row r="52" spans="2:66">
      <c r="B52" s="70" t="s">
        <v>166</v>
      </c>
      <c r="C52" s="41">
        <v>0</v>
      </c>
      <c r="D52" t="s">
        <v>50</v>
      </c>
      <c r="E52" s="41">
        <v>0</v>
      </c>
      <c r="G52" s="47">
        <v>0</v>
      </c>
      <c r="H52" s="47"/>
      <c r="I52" s="47"/>
      <c r="J52" s="47"/>
      <c r="K52" s="47"/>
      <c r="L52" s="47"/>
      <c r="M52" s="66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67"/>
      <c r="AI52" s="47"/>
      <c r="AJ52" s="47"/>
      <c r="AK52" s="47"/>
      <c r="AL52" s="47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I52" s="43">
        <v>0</v>
      </c>
      <c r="BJ52" s="43">
        <v>0</v>
      </c>
      <c r="BK52" s="43">
        <v>0</v>
      </c>
      <c r="BL52" s="47">
        <v>0</v>
      </c>
      <c r="BM52" s="47">
        <v>0</v>
      </c>
      <c r="BN52" s="41">
        <v>0</v>
      </c>
    </row>
    <row r="53" spans="2:66">
      <c r="B53" s="70" t="s">
        <v>167</v>
      </c>
      <c r="C53" s="41">
        <v>0</v>
      </c>
      <c r="D53" t="s">
        <v>89</v>
      </c>
      <c r="E53" s="41">
        <v>0</v>
      </c>
      <c r="G53" s="47">
        <v>0</v>
      </c>
      <c r="H53" s="47"/>
      <c r="I53" s="47"/>
      <c r="J53" s="47"/>
      <c r="K53" s="47"/>
      <c r="L53" s="47"/>
      <c r="M53" s="66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67"/>
      <c r="AI53" s="47"/>
      <c r="AJ53" s="47"/>
      <c r="AK53" s="47"/>
      <c r="AL53" s="47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I53" s="43">
        <v>0</v>
      </c>
      <c r="BJ53" s="43">
        <v>0</v>
      </c>
      <c r="BK53" s="43">
        <v>0</v>
      </c>
      <c r="BL53" s="47">
        <v>0</v>
      </c>
      <c r="BM53" s="47">
        <v>0</v>
      </c>
      <c r="BN53" s="41">
        <v>0</v>
      </c>
    </row>
    <row r="54" spans="2:66">
      <c r="B54" s="70" t="s">
        <v>168</v>
      </c>
      <c r="C54" s="47">
        <v>0</v>
      </c>
      <c r="D54" s="69" t="s">
        <v>169</v>
      </c>
      <c r="E54" s="47">
        <v>0</v>
      </c>
      <c r="F54" s="66"/>
      <c r="G54" s="47">
        <v>0</v>
      </c>
      <c r="H54" s="47"/>
      <c r="I54" s="47"/>
      <c r="J54" s="47"/>
      <c r="K54" s="47"/>
      <c r="L54" s="66"/>
      <c r="M54" s="6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67"/>
      <c r="AI54" s="47"/>
      <c r="AJ54" s="47"/>
      <c r="AK54" s="47"/>
      <c r="AL54" s="47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I54" s="43">
        <v>0</v>
      </c>
      <c r="BJ54" s="43">
        <v>0</v>
      </c>
      <c r="BK54" s="43">
        <v>0</v>
      </c>
      <c r="BL54" s="47">
        <v>0</v>
      </c>
      <c r="BM54" s="47">
        <v>0</v>
      </c>
      <c r="BN54" s="41">
        <v>0</v>
      </c>
    </row>
    <row r="55" spans="2:66">
      <c r="B55" s="70" t="s">
        <v>170</v>
      </c>
      <c r="C55" s="41">
        <v>0</v>
      </c>
      <c r="D55" s="69" t="s">
        <v>62</v>
      </c>
      <c r="E55" s="41">
        <v>0</v>
      </c>
      <c r="G55" s="47">
        <v>0</v>
      </c>
      <c r="H55" s="47"/>
      <c r="I55" s="47"/>
      <c r="J55" s="47"/>
      <c r="K55" s="47"/>
      <c r="L55" s="47"/>
      <c r="M55" s="66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67"/>
      <c r="AI55" s="47"/>
      <c r="AJ55" s="47"/>
      <c r="AK55" s="47"/>
      <c r="AL55" s="47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I55" s="43">
        <v>0</v>
      </c>
      <c r="BJ55" s="43">
        <v>0</v>
      </c>
      <c r="BK55" s="43">
        <v>0</v>
      </c>
      <c r="BL55" s="47">
        <v>0</v>
      </c>
      <c r="BM55" s="47">
        <v>0</v>
      </c>
      <c r="BN55" s="41">
        <v>0</v>
      </c>
    </row>
    <row r="56" spans="2:66">
      <c r="B56" s="70" t="s">
        <v>69</v>
      </c>
      <c r="C56" s="41">
        <v>0</v>
      </c>
      <c r="D56" s="70" t="s">
        <v>50</v>
      </c>
      <c r="E56" s="41">
        <v>0</v>
      </c>
      <c r="G56" s="47">
        <v>0</v>
      </c>
      <c r="H56" s="47"/>
      <c r="I56" s="47"/>
      <c r="J56" s="47"/>
      <c r="K56" s="47"/>
      <c r="L56" s="47"/>
      <c r="M56" s="66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67"/>
      <c r="AI56" s="47"/>
      <c r="AJ56" s="47"/>
      <c r="AK56" s="47"/>
      <c r="AL56" s="47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I56" s="43">
        <v>0</v>
      </c>
      <c r="BJ56" s="43">
        <v>0</v>
      </c>
      <c r="BK56" s="43">
        <v>0</v>
      </c>
      <c r="BL56" s="47">
        <v>0</v>
      </c>
      <c r="BM56" s="47">
        <v>0</v>
      </c>
      <c r="BN56" s="41">
        <v>0</v>
      </c>
    </row>
    <row r="57" spans="2:66">
      <c r="B57" s="70" t="s">
        <v>58</v>
      </c>
      <c r="C57" s="41">
        <v>0</v>
      </c>
      <c r="D57" s="70" t="s">
        <v>169</v>
      </c>
      <c r="E57" s="41">
        <v>0</v>
      </c>
      <c r="G57" s="47">
        <v>0</v>
      </c>
      <c r="H57" s="47"/>
      <c r="I57" s="47"/>
      <c r="J57" s="47"/>
      <c r="K57" s="47"/>
      <c r="L57" s="47"/>
      <c r="M57" s="66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67"/>
      <c r="AI57" s="47"/>
      <c r="AJ57" s="47"/>
      <c r="AK57" s="47"/>
      <c r="AL57" s="47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I57" s="43">
        <v>0</v>
      </c>
      <c r="BJ57" s="43">
        <v>0</v>
      </c>
      <c r="BK57" s="43">
        <v>0</v>
      </c>
      <c r="BL57" s="47">
        <v>0</v>
      </c>
      <c r="BM57" s="47">
        <v>0</v>
      </c>
      <c r="BN57" s="41">
        <v>0</v>
      </c>
    </row>
    <row r="58" spans="2:66">
      <c r="B58" s="70" t="s">
        <v>85</v>
      </c>
      <c r="C58" s="41">
        <v>0</v>
      </c>
      <c r="D58" s="70" t="s">
        <v>78</v>
      </c>
      <c r="E58" s="41">
        <v>0</v>
      </c>
      <c r="G58" s="47">
        <v>0</v>
      </c>
      <c r="H58" s="47"/>
      <c r="I58" s="47"/>
      <c r="J58" s="47"/>
      <c r="K58" s="47"/>
      <c r="L58" s="47"/>
      <c r="M58" s="66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67"/>
      <c r="AI58" s="47"/>
      <c r="AJ58" s="47"/>
      <c r="AK58" s="47"/>
      <c r="AL58" s="47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I58" s="43">
        <v>0</v>
      </c>
      <c r="BJ58" s="43">
        <v>0</v>
      </c>
      <c r="BK58" s="43">
        <v>0</v>
      </c>
      <c r="BL58" s="47">
        <v>0</v>
      </c>
      <c r="BM58" s="47">
        <v>0</v>
      </c>
      <c r="BN58" s="41">
        <v>0</v>
      </c>
    </row>
    <row r="59" spans="2:66">
      <c r="B59" s="70" t="s">
        <v>60</v>
      </c>
      <c r="C59" s="41">
        <v>0</v>
      </c>
      <c r="D59" s="70" t="s">
        <v>169</v>
      </c>
      <c r="E59" s="41">
        <v>0</v>
      </c>
      <c r="G59" s="47">
        <v>0</v>
      </c>
      <c r="H59" s="47"/>
      <c r="I59" s="47"/>
      <c r="J59" s="47"/>
      <c r="K59" s="47"/>
      <c r="L59" s="47"/>
      <c r="M59" s="66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67"/>
      <c r="AI59" s="47"/>
      <c r="AJ59" s="47"/>
      <c r="AK59" s="47"/>
      <c r="AL59" s="47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I59" s="43">
        <v>0</v>
      </c>
      <c r="BJ59" s="43">
        <v>0</v>
      </c>
      <c r="BK59" s="43">
        <v>0</v>
      </c>
      <c r="BL59" s="47">
        <v>0</v>
      </c>
      <c r="BM59" s="47">
        <v>0</v>
      </c>
      <c r="BN59" s="41">
        <v>0</v>
      </c>
    </row>
    <row r="60" spans="2:66">
      <c r="B60" s="70" t="s">
        <v>171</v>
      </c>
      <c r="C60" s="41">
        <v>0</v>
      </c>
      <c r="D60" s="70" t="s">
        <v>62</v>
      </c>
      <c r="E60" s="41">
        <v>0</v>
      </c>
      <c r="G60" s="47">
        <v>0</v>
      </c>
      <c r="H60" s="47"/>
      <c r="I60" s="47"/>
      <c r="J60" s="47"/>
      <c r="K60" s="47"/>
      <c r="L60" s="47"/>
      <c r="M60" s="66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67"/>
      <c r="AI60" s="47"/>
      <c r="AJ60" s="47"/>
      <c r="AK60" s="47"/>
      <c r="AL60" s="47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I60" s="43">
        <v>0</v>
      </c>
      <c r="BJ60" s="43">
        <v>0</v>
      </c>
      <c r="BK60" s="43">
        <v>0</v>
      </c>
      <c r="BL60" s="47">
        <v>0</v>
      </c>
      <c r="BM60" s="47">
        <v>0</v>
      </c>
      <c r="BN60" s="41">
        <v>0</v>
      </c>
    </row>
    <row r="61" spans="2:66">
      <c r="B61" s="70" t="s">
        <v>172</v>
      </c>
      <c r="C61" s="41">
        <v>0</v>
      </c>
      <c r="D61" s="70" t="s">
        <v>62</v>
      </c>
      <c r="E61" s="41">
        <v>0</v>
      </c>
      <c r="G61" s="47">
        <v>0</v>
      </c>
      <c r="H61" s="47"/>
      <c r="I61" s="47"/>
      <c r="J61" s="47"/>
      <c r="K61" s="47"/>
      <c r="L61" s="47"/>
      <c r="M61" s="66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67"/>
      <c r="AI61" s="47"/>
      <c r="AJ61" s="47"/>
      <c r="AK61" s="47"/>
      <c r="AL61" s="47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I61" s="43">
        <v>0</v>
      </c>
      <c r="BJ61" s="43">
        <v>0</v>
      </c>
      <c r="BK61" s="43">
        <v>0</v>
      </c>
      <c r="BL61" s="47">
        <v>0</v>
      </c>
      <c r="BM61" s="47">
        <v>0</v>
      </c>
      <c r="BN61" s="41">
        <v>0</v>
      </c>
    </row>
    <row r="62" spans="2:66">
      <c r="B62" s="70" t="s">
        <v>173</v>
      </c>
      <c r="C62" s="41">
        <v>0</v>
      </c>
      <c r="D62" s="70" t="s">
        <v>62</v>
      </c>
      <c r="E62" s="41">
        <v>0</v>
      </c>
      <c r="G62" s="47">
        <v>0</v>
      </c>
      <c r="H62" s="47"/>
      <c r="I62" s="47"/>
      <c r="J62" s="47"/>
      <c r="K62" s="47"/>
      <c r="L62" s="47"/>
      <c r="M62" s="66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67"/>
      <c r="AI62" s="47"/>
      <c r="AJ62" s="47"/>
      <c r="AK62" s="47"/>
      <c r="AL62" s="47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I62" s="43">
        <v>0</v>
      </c>
      <c r="BJ62" s="43">
        <v>0</v>
      </c>
      <c r="BK62" s="43">
        <v>0</v>
      </c>
      <c r="BL62" s="47">
        <v>0</v>
      </c>
      <c r="BM62" s="47">
        <v>0</v>
      </c>
      <c r="BN62" s="41">
        <v>0</v>
      </c>
    </row>
    <row r="63" spans="2:66">
      <c r="B63" s="70" t="s">
        <v>75</v>
      </c>
      <c r="C63" s="41">
        <v>0</v>
      </c>
      <c r="D63" s="70" t="s">
        <v>62</v>
      </c>
      <c r="E63" s="41">
        <v>0</v>
      </c>
      <c r="G63" s="47">
        <v>0</v>
      </c>
      <c r="H63" s="47"/>
      <c r="I63" s="47"/>
      <c r="J63" s="47"/>
      <c r="K63" s="47"/>
      <c r="L63" s="47"/>
      <c r="M63" s="66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67"/>
      <c r="AI63" s="47"/>
      <c r="AJ63" s="47"/>
      <c r="AK63" s="47"/>
      <c r="AL63" s="47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I63" s="43">
        <v>0</v>
      </c>
      <c r="BJ63" s="43">
        <v>0</v>
      </c>
      <c r="BK63" s="43">
        <v>0</v>
      </c>
      <c r="BL63" s="47">
        <v>0</v>
      </c>
      <c r="BM63" s="47">
        <v>0</v>
      </c>
      <c r="BN63" s="41">
        <v>0</v>
      </c>
    </row>
    <row r="64" spans="2:66">
      <c r="B64" s="70" t="s">
        <v>76</v>
      </c>
      <c r="C64" s="41">
        <v>0</v>
      </c>
      <c r="D64" s="70" t="s">
        <v>62</v>
      </c>
      <c r="E64" s="41">
        <v>0</v>
      </c>
      <c r="G64" s="47">
        <v>0</v>
      </c>
      <c r="H64" s="47"/>
      <c r="I64" s="47"/>
      <c r="J64" s="47"/>
      <c r="K64" s="47"/>
      <c r="L64" s="47"/>
      <c r="M64" s="6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67"/>
      <c r="AI64" s="47"/>
      <c r="AJ64" s="47"/>
      <c r="AK64" s="47"/>
      <c r="AL64" s="47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I64" s="43">
        <v>0</v>
      </c>
      <c r="BJ64" s="43">
        <v>0</v>
      </c>
      <c r="BK64" s="43">
        <v>0</v>
      </c>
      <c r="BL64" s="47">
        <v>0</v>
      </c>
      <c r="BM64" s="47">
        <v>0</v>
      </c>
      <c r="BN64" s="41">
        <v>0</v>
      </c>
    </row>
    <row r="65" spans="2:66">
      <c r="B65" s="70" t="s">
        <v>64</v>
      </c>
      <c r="C65" s="47">
        <v>0</v>
      </c>
      <c r="D65" s="69" t="s">
        <v>50</v>
      </c>
      <c r="E65" s="47">
        <v>0</v>
      </c>
      <c r="F65" s="66"/>
      <c r="G65" s="47">
        <v>0</v>
      </c>
      <c r="H65" s="47"/>
      <c r="I65" s="47"/>
      <c r="J65" s="47"/>
      <c r="K65" s="47"/>
      <c r="L65" s="47"/>
      <c r="M65" s="6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67"/>
      <c r="AI65" s="47"/>
      <c r="AJ65" s="47"/>
      <c r="AK65" s="47"/>
      <c r="AL65" s="47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I65" s="43">
        <v>0</v>
      </c>
      <c r="BJ65" s="43">
        <v>0</v>
      </c>
      <c r="BK65" s="43">
        <v>0</v>
      </c>
      <c r="BL65" s="47">
        <v>0</v>
      </c>
      <c r="BM65" s="47">
        <v>0</v>
      </c>
      <c r="BN65" s="41">
        <v>0</v>
      </c>
    </row>
    <row r="66" spans="2:66">
      <c r="B66" s="70" t="s">
        <v>174</v>
      </c>
      <c r="C66" s="47">
        <v>25</v>
      </c>
      <c r="D66" s="69"/>
      <c r="E66" s="47">
        <v>1</v>
      </c>
      <c r="F66" s="66"/>
      <c r="G66" s="47">
        <v>0</v>
      </c>
      <c r="H66" s="47"/>
      <c r="I66" s="47">
        <v>25</v>
      </c>
      <c r="J66" s="47"/>
      <c r="K66" s="47"/>
      <c r="L66" s="47"/>
      <c r="M66" s="66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67"/>
      <c r="AI66" s="47"/>
      <c r="AJ66" s="47"/>
      <c r="AK66" s="47"/>
      <c r="AL66" s="47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I66" s="43">
        <v>25</v>
      </c>
      <c r="BJ66" s="43">
        <v>0</v>
      </c>
      <c r="BK66" s="43">
        <v>25</v>
      </c>
      <c r="BL66" s="47">
        <v>1</v>
      </c>
      <c r="BM66" s="47">
        <v>0</v>
      </c>
      <c r="BN66" s="41">
        <v>0</v>
      </c>
    </row>
    <row r="67" spans="2:66">
      <c r="B67" s="70" t="s">
        <v>87</v>
      </c>
      <c r="C67" s="47">
        <v>25</v>
      </c>
      <c r="D67" s="69"/>
      <c r="E67" s="47">
        <v>1</v>
      </c>
      <c r="F67" s="66"/>
      <c r="G67" s="47">
        <v>0</v>
      </c>
      <c r="H67" s="47">
        <v>25</v>
      </c>
      <c r="I67" s="47"/>
      <c r="J67" s="47"/>
      <c r="K67" s="47"/>
      <c r="L67" s="47"/>
      <c r="M67" s="66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67"/>
      <c r="AI67" s="47"/>
      <c r="AJ67" s="47"/>
      <c r="AK67" s="47"/>
      <c r="AL67" s="47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I67" s="43">
        <v>25</v>
      </c>
      <c r="BJ67" s="43">
        <v>0</v>
      </c>
      <c r="BK67" s="43">
        <v>25</v>
      </c>
      <c r="BL67" s="47">
        <v>1</v>
      </c>
      <c r="BM67" s="47">
        <v>0</v>
      </c>
      <c r="BN67" s="41">
        <v>0</v>
      </c>
    </row>
    <row r="68" spans="2:66">
      <c r="B68" s="70"/>
      <c r="C68" s="47"/>
      <c r="D68" s="68"/>
      <c r="E68" s="47"/>
      <c r="F68" s="47"/>
      <c r="G68" s="47"/>
      <c r="H68" s="47"/>
      <c r="I68" s="47"/>
      <c r="J68" s="47"/>
      <c r="K68" s="47"/>
      <c r="L68" s="47"/>
      <c r="M68" s="66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67"/>
      <c r="AI68" s="47"/>
      <c r="AJ68" s="47"/>
      <c r="AK68" s="47"/>
      <c r="AL68" s="47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L68" s="47"/>
      <c r="BM68" s="47"/>
    </row>
    <row r="69" spans="2:66">
      <c r="C69" s="47"/>
      <c r="D69" s="68"/>
      <c r="E69" s="47"/>
      <c r="F69" s="47"/>
      <c r="G69" s="47"/>
      <c r="H69" s="47"/>
      <c r="I69" s="47"/>
      <c r="J69" s="47"/>
      <c r="K69" s="47"/>
      <c r="L69" s="47"/>
      <c r="M69" s="66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H69" s="71"/>
      <c r="BL69" s="47"/>
      <c r="BM69" s="47"/>
    </row>
    <row r="70" spans="2:66" s="48" customFormat="1">
      <c r="B70" s="49" t="s">
        <v>175</v>
      </c>
      <c r="C70" s="50"/>
      <c r="D70" s="49"/>
      <c r="E70" s="43"/>
      <c r="F70" s="43"/>
      <c r="G70" s="47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51"/>
      <c r="Z70" s="51"/>
      <c r="AA70" s="51"/>
      <c r="AB70" s="51"/>
      <c r="AC70" s="51"/>
      <c r="AD70" s="43"/>
      <c r="AE70" s="43"/>
      <c r="AF70" s="43"/>
      <c r="AG70" s="43"/>
      <c r="AH70" s="72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52"/>
      <c r="BM70" s="52"/>
      <c r="BN70" s="43"/>
    </row>
    <row r="71" spans="2:66" s="48" customFormat="1">
      <c r="C71" s="43"/>
      <c r="E71" s="43"/>
      <c r="F71" s="43"/>
      <c r="G71" s="47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51"/>
      <c r="Z71" s="51"/>
      <c r="AA71" s="51"/>
      <c r="AB71" s="51"/>
      <c r="AC71" s="51"/>
      <c r="AD71" s="43"/>
      <c r="AE71" s="43"/>
      <c r="AF71" s="43"/>
      <c r="AG71" s="43"/>
      <c r="AH71" s="72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52"/>
      <c r="BM71" s="52"/>
      <c r="BN71" s="43"/>
    </row>
    <row r="72" spans="2:66" s="55" customFormat="1">
      <c r="B72" s="55" t="s">
        <v>1</v>
      </c>
      <c r="C72" s="56"/>
      <c r="E72" s="56"/>
      <c r="F72" s="56"/>
      <c r="G72" s="47"/>
      <c r="H72" s="51" t="s">
        <v>2</v>
      </c>
      <c r="I72" s="51" t="s">
        <v>3</v>
      </c>
      <c r="J72" s="51" t="s">
        <v>125</v>
      </c>
      <c r="K72" s="51" t="s">
        <v>126</v>
      </c>
      <c r="L72" s="51" t="s">
        <v>5</v>
      </c>
      <c r="M72" s="51" t="s">
        <v>6</v>
      </c>
      <c r="N72" s="51" t="s">
        <v>7</v>
      </c>
      <c r="O72" s="51" t="s">
        <v>8</v>
      </c>
      <c r="P72" s="51" t="s">
        <v>9</v>
      </c>
      <c r="Q72" s="51" t="s">
        <v>10</v>
      </c>
      <c r="R72" s="51" t="s">
        <v>11</v>
      </c>
      <c r="S72" s="51" t="s">
        <v>18</v>
      </c>
      <c r="T72" s="51" t="s">
        <v>13</v>
      </c>
      <c r="U72" s="51" t="s">
        <v>127</v>
      </c>
      <c r="V72" s="51" t="s">
        <v>128</v>
      </c>
      <c r="W72" s="51" t="s">
        <v>14</v>
      </c>
      <c r="X72" s="51" t="s">
        <v>16</v>
      </c>
      <c r="Y72" s="51" t="s">
        <v>129</v>
      </c>
      <c r="Z72" s="51" t="s">
        <v>19</v>
      </c>
      <c r="AA72" s="51" t="s">
        <v>20</v>
      </c>
      <c r="AB72" s="51" t="s">
        <v>22</v>
      </c>
      <c r="AC72" s="51" t="s">
        <v>130</v>
      </c>
      <c r="AD72" s="51" t="s">
        <v>23</v>
      </c>
      <c r="AE72" s="51" t="s">
        <v>131</v>
      </c>
      <c r="AF72" s="51" t="s">
        <v>132</v>
      </c>
      <c r="AG72" s="51" t="s">
        <v>26</v>
      </c>
      <c r="AH72" s="73"/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/>
      <c r="BG72" s="51"/>
      <c r="BH72" s="56"/>
      <c r="BI72" s="56" t="s">
        <v>34</v>
      </c>
      <c r="BJ72" s="56" t="s">
        <v>35</v>
      </c>
      <c r="BK72" s="43"/>
      <c r="BL72" s="58"/>
      <c r="BM72" s="58"/>
      <c r="BN72" s="56"/>
    </row>
    <row r="73" spans="2:66" s="55" customFormat="1">
      <c r="C73" s="56"/>
      <c r="E73" s="56"/>
      <c r="F73" s="56"/>
      <c r="G73" s="47"/>
      <c r="H73" s="59" t="s">
        <v>133</v>
      </c>
      <c r="I73" s="59" t="s">
        <v>133</v>
      </c>
      <c r="J73" s="59" t="s">
        <v>134</v>
      </c>
      <c r="K73" s="59" t="s">
        <v>135</v>
      </c>
      <c r="L73" s="59" t="s">
        <v>136</v>
      </c>
      <c r="M73" s="59" t="s">
        <v>137</v>
      </c>
      <c r="N73" s="59" t="s">
        <v>137</v>
      </c>
      <c r="O73" s="59" t="s">
        <v>138</v>
      </c>
      <c r="P73" s="59" t="s">
        <v>138</v>
      </c>
      <c r="Q73" s="59" t="s">
        <v>139</v>
      </c>
      <c r="R73" s="59" t="s">
        <v>140</v>
      </c>
      <c r="S73" s="59" t="s">
        <v>141</v>
      </c>
      <c r="T73" s="59" t="s">
        <v>142</v>
      </c>
      <c r="U73" s="59" t="s">
        <v>143</v>
      </c>
      <c r="V73" s="59" t="s">
        <v>144</v>
      </c>
      <c r="W73" s="59" t="s">
        <v>31</v>
      </c>
      <c r="X73" s="59" t="s">
        <v>145</v>
      </c>
      <c r="Y73" s="59" t="s">
        <v>146</v>
      </c>
      <c r="Z73" s="59" t="s">
        <v>147</v>
      </c>
      <c r="AA73" s="59" t="s">
        <v>148</v>
      </c>
      <c r="AB73" s="59" t="s">
        <v>149</v>
      </c>
      <c r="AC73" s="59" t="s">
        <v>150</v>
      </c>
      <c r="AD73" s="59" t="s">
        <v>32</v>
      </c>
      <c r="AE73" s="59" t="s">
        <v>151</v>
      </c>
      <c r="AF73" s="59" t="s">
        <v>33</v>
      </c>
      <c r="AG73" s="59" t="s">
        <v>152</v>
      </c>
      <c r="AH73" s="74"/>
      <c r="AI73" s="59" t="e">
        <f>NA()</f>
        <v>#N/A</v>
      </c>
      <c r="AJ73" s="59" t="e">
        <f>NA()</f>
        <v>#N/A</v>
      </c>
      <c r="AK73" s="59" t="e">
        <f>NA()</f>
        <v>#N/A</v>
      </c>
      <c r="AL73" s="59" t="e">
        <f>NA()</f>
        <v>#N/A</v>
      </c>
      <c r="AM73" s="59" t="e">
        <f>NA()</f>
        <v>#N/A</v>
      </c>
      <c r="AN73" s="59" t="e">
        <f>NA()</f>
        <v>#N/A</v>
      </c>
      <c r="AO73" s="59" t="e">
        <f>NA()</f>
        <v>#N/A</v>
      </c>
      <c r="AP73" s="59" t="e">
        <f>NA()</f>
        <v>#N/A</v>
      </c>
      <c r="AQ73" s="51">
        <v>0</v>
      </c>
      <c r="AR73" s="59" t="e">
        <f>NA()</f>
        <v>#N/A</v>
      </c>
      <c r="AS73" s="59" t="e">
        <f>NA()</f>
        <v>#N/A</v>
      </c>
      <c r="AT73" s="59" t="e">
        <f>NA()</f>
        <v>#N/A</v>
      </c>
      <c r="AU73" s="59" t="e">
        <f>NA()</f>
        <v>#N/A</v>
      </c>
      <c r="AV73" s="59" t="e">
        <f>NA()</f>
        <v>#N/A</v>
      </c>
      <c r="AW73" s="59" t="e">
        <f>NA()</f>
        <v>#N/A</v>
      </c>
      <c r="AX73" s="59" t="e">
        <f>NA()</f>
        <v>#N/A</v>
      </c>
      <c r="AY73" s="59" t="e">
        <f>NA()</f>
        <v>#N/A</v>
      </c>
      <c r="AZ73" s="59" t="e">
        <f>NA()</f>
        <v>#N/A</v>
      </c>
      <c r="BA73" s="59" t="e">
        <f>NA()</f>
        <v>#N/A</v>
      </c>
      <c r="BB73" s="59" t="e">
        <f>NA()</f>
        <v>#N/A</v>
      </c>
      <c r="BC73" s="59" t="e">
        <f>NA()</f>
        <v>#N/A</v>
      </c>
      <c r="BD73" s="59" t="e">
        <f>NA()</f>
        <v>#N/A</v>
      </c>
      <c r="BE73" s="59" t="e">
        <f>NA()</f>
        <v>#N/A</v>
      </c>
      <c r="BF73" s="56"/>
      <c r="BG73" s="59"/>
      <c r="BH73" s="56"/>
      <c r="BI73" s="56"/>
      <c r="BJ73" s="43"/>
      <c r="BK73" s="43"/>
      <c r="BL73" s="58"/>
      <c r="BM73" s="58"/>
      <c r="BN73" s="56"/>
    </row>
    <row r="74" spans="2:66" s="55" customFormat="1">
      <c r="C74" s="56"/>
      <c r="E74" s="56"/>
      <c r="F74" s="56"/>
      <c r="G74" s="47"/>
      <c r="H74" s="63"/>
      <c r="I74" s="63"/>
      <c r="J74" s="59"/>
      <c r="K74" s="63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74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6"/>
      <c r="BG74" s="59"/>
      <c r="BH74" s="56"/>
      <c r="BI74" s="56"/>
      <c r="BJ74" s="43"/>
      <c r="BK74" s="43"/>
      <c r="BL74" s="58"/>
      <c r="BM74" s="58"/>
      <c r="BN74" s="56"/>
    </row>
    <row r="75" spans="2:66" s="55" customFormat="1">
      <c r="C75" s="56"/>
      <c r="E75" s="56"/>
      <c r="F75" s="56"/>
      <c r="G75" s="47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74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6"/>
      <c r="BG75" s="59"/>
      <c r="BH75" s="56"/>
      <c r="BI75" s="56"/>
      <c r="BJ75" s="43"/>
      <c r="BK75" s="43"/>
      <c r="BL75" s="58"/>
      <c r="BM75" s="58"/>
      <c r="BN75" s="56"/>
    </row>
    <row r="76" spans="2:66" s="48" customFormat="1" ht="12.75">
      <c r="B76" s="48" t="s">
        <v>29</v>
      </c>
      <c r="C76" s="43" t="s">
        <v>40</v>
      </c>
      <c r="D76" s="48" t="s">
        <v>41</v>
      </c>
      <c r="E76" s="43" t="s">
        <v>42</v>
      </c>
      <c r="F76" s="43" t="s">
        <v>43</v>
      </c>
      <c r="G76" s="75" t="s">
        <v>46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72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52"/>
      <c r="BM76" s="52"/>
      <c r="BN76" s="43"/>
    </row>
    <row r="77" spans="2:66">
      <c r="G77" s="47"/>
      <c r="H77" s="47"/>
      <c r="I77" s="47"/>
      <c r="J77" s="47"/>
      <c r="K77" s="47"/>
      <c r="L77" s="47"/>
      <c r="M77" s="66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71"/>
      <c r="AI77" s="47"/>
      <c r="AJ77" s="47"/>
      <c r="AK77" s="47"/>
      <c r="AL77" s="47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L77" s="47"/>
      <c r="BM77" s="47"/>
    </row>
    <row r="78" spans="2:66">
      <c r="B78" s="68" t="s">
        <v>105</v>
      </c>
      <c r="C78" s="47">
        <v>0</v>
      </c>
      <c r="D78" s="69" t="s">
        <v>50</v>
      </c>
      <c r="E78" s="47">
        <v>0</v>
      </c>
      <c r="F78" s="66"/>
      <c r="G78" s="47">
        <v>0</v>
      </c>
      <c r="H78" s="47"/>
      <c r="I78" s="47"/>
      <c r="J78" s="47"/>
      <c r="K78" s="47"/>
      <c r="L78" s="47"/>
      <c r="M78" s="66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67"/>
      <c r="AI78" s="47"/>
      <c r="AJ78" s="47"/>
      <c r="AK78" s="47"/>
      <c r="AL78" s="47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I78" s="43">
        <v>0</v>
      </c>
      <c r="BJ78" s="43">
        <v>0</v>
      </c>
      <c r="BK78" s="43">
        <v>0</v>
      </c>
      <c r="BL78" s="47">
        <v>0</v>
      </c>
      <c r="BM78" s="47">
        <v>0</v>
      </c>
      <c r="BN78" s="47">
        <v>0</v>
      </c>
    </row>
    <row r="79" spans="2:66">
      <c r="B79" s="68" t="s">
        <v>121</v>
      </c>
      <c r="C79" s="47">
        <v>0</v>
      </c>
      <c r="D79" s="69" t="s">
        <v>122</v>
      </c>
      <c r="E79" s="47">
        <v>0</v>
      </c>
      <c r="F79" s="66"/>
      <c r="G79" s="47">
        <v>0</v>
      </c>
      <c r="H79" s="47"/>
      <c r="I79" s="47"/>
      <c r="J79" s="47"/>
      <c r="K79" s="47"/>
      <c r="L79" s="47"/>
      <c r="M79" s="66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67"/>
      <c r="AI79" s="47"/>
      <c r="AJ79" s="47"/>
      <c r="AK79" s="47"/>
      <c r="AL79" s="47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I79" s="43">
        <v>0</v>
      </c>
      <c r="BJ79" s="43">
        <v>0</v>
      </c>
      <c r="BK79" s="43">
        <v>0</v>
      </c>
      <c r="BL79" s="47">
        <v>0</v>
      </c>
      <c r="BM79" s="47">
        <v>0</v>
      </c>
      <c r="BN79" s="47">
        <v>0</v>
      </c>
    </row>
    <row r="80" spans="2:66">
      <c r="B80" s="68" t="s">
        <v>113</v>
      </c>
      <c r="C80" s="47">
        <v>0</v>
      </c>
      <c r="D80" s="69" t="s">
        <v>97</v>
      </c>
      <c r="E80" s="47">
        <v>0</v>
      </c>
      <c r="F80" s="66"/>
      <c r="G80" s="47">
        <v>0</v>
      </c>
      <c r="H80" s="47"/>
      <c r="I80" s="47"/>
      <c r="J80" s="47"/>
      <c r="K80" s="47"/>
      <c r="L80" s="47"/>
      <c r="M80" s="66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67"/>
      <c r="AI80" s="47"/>
      <c r="AJ80" s="47"/>
      <c r="AK80" s="47"/>
      <c r="AL80" s="47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I80" s="43">
        <v>0</v>
      </c>
      <c r="BJ80" s="43">
        <v>0</v>
      </c>
      <c r="BK80" s="43">
        <v>0</v>
      </c>
      <c r="BL80" s="47">
        <v>0</v>
      </c>
      <c r="BM80" s="47">
        <v>0</v>
      </c>
      <c r="BN80" s="47">
        <v>0</v>
      </c>
    </row>
    <row r="81" spans="1:66">
      <c r="B81" s="68" t="s">
        <v>110</v>
      </c>
      <c r="C81" s="47">
        <v>0</v>
      </c>
      <c r="D81" s="69" t="s">
        <v>111</v>
      </c>
      <c r="E81" s="47">
        <v>0</v>
      </c>
      <c r="F81" s="66"/>
      <c r="G81" s="47">
        <v>0</v>
      </c>
      <c r="H81" s="47"/>
      <c r="I81" s="47"/>
      <c r="J81" s="47"/>
      <c r="K81" s="47"/>
      <c r="L81" s="47"/>
      <c r="M81" s="66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67"/>
      <c r="AI81" s="47"/>
      <c r="AJ81" s="47"/>
      <c r="AK81" s="47"/>
      <c r="AL81" s="47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I81" s="43">
        <v>0</v>
      </c>
      <c r="BJ81" s="43">
        <v>0</v>
      </c>
      <c r="BK81" s="43">
        <v>0</v>
      </c>
      <c r="BL81" s="47">
        <v>0</v>
      </c>
      <c r="BM81" s="47">
        <v>0</v>
      </c>
      <c r="BN81" s="47">
        <v>0</v>
      </c>
    </row>
    <row r="82" spans="1:66" ht="13.5" customHeight="1">
      <c r="B82" s="68" t="s">
        <v>93</v>
      </c>
      <c r="C82" s="47">
        <v>0</v>
      </c>
      <c r="D82" s="69" t="s">
        <v>50</v>
      </c>
      <c r="E82" s="47">
        <v>0</v>
      </c>
      <c r="F82" s="66"/>
      <c r="G82" s="47">
        <v>0</v>
      </c>
      <c r="H82" s="47"/>
      <c r="I82" s="47"/>
      <c r="J82" s="47"/>
      <c r="K82" s="47"/>
      <c r="L82" s="47"/>
      <c r="M82" s="66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67"/>
      <c r="AI82" s="47"/>
      <c r="AJ82" s="47"/>
      <c r="AK82" s="47"/>
      <c r="AL82" s="47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I82" s="43">
        <v>0</v>
      </c>
      <c r="BJ82" s="43">
        <v>0</v>
      </c>
      <c r="BK82" s="43">
        <v>0</v>
      </c>
      <c r="BL82" s="47">
        <v>0</v>
      </c>
      <c r="BM82" s="47">
        <v>0</v>
      </c>
      <c r="BN82" s="47">
        <v>0</v>
      </c>
    </row>
    <row r="83" spans="1:66">
      <c r="B83" s="68" t="s">
        <v>112</v>
      </c>
      <c r="C83" s="47">
        <v>0</v>
      </c>
      <c r="D83" s="69" t="s">
        <v>111</v>
      </c>
      <c r="E83" s="47">
        <v>0</v>
      </c>
      <c r="F83" s="66"/>
      <c r="G83" s="47">
        <v>0</v>
      </c>
      <c r="H83" s="47"/>
      <c r="I83" s="47"/>
      <c r="J83" s="47"/>
      <c r="K83" s="47"/>
      <c r="L83" s="47"/>
      <c r="M83" s="66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67"/>
      <c r="AI83" s="47"/>
      <c r="AJ83" s="47"/>
      <c r="AK83" s="47"/>
      <c r="AL83" s="47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I83" s="43">
        <v>0</v>
      </c>
      <c r="BJ83" s="43">
        <v>0</v>
      </c>
      <c r="BK83" s="43">
        <v>0</v>
      </c>
      <c r="BL83" s="47">
        <v>0</v>
      </c>
      <c r="BM83" s="47">
        <v>0</v>
      </c>
      <c r="BN83" s="47">
        <v>0</v>
      </c>
    </row>
    <row r="84" spans="1:66">
      <c r="B84" t="s">
        <v>114</v>
      </c>
      <c r="C84" s="41">
        <v>0</v>
      </c>
      <c r="D84" s="69" t="s">
        <v>111</v>
      </c>
      <c r="E84" s="41">
        <v>0</v>
      </c>
      <c r="G84" s="47">
        <v>0</v>
      </c>
      <c r="H84" s="47"/>
      <c r="I84" s="47"/>
      <c r="J84" s="47"/>
      <c r="K84" s="47"/>
      <c r="L84" s="47"/>
      <c r="M84" s="66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67"/>
      <c r="AI84" s="47"/>
      <c r="AJ84" s="47"/>
      <c r="AK84" s="47"/>
      <c r="AL84" s="47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I84" s="43">
        <v>0</v>
      </c>
      <c r="BJ84" s="43">
        <v>0</v>
      </c>
      <c r="BK84" s="43">
        <v>0</v>
      </c>
      <c r="BL84" s="47">
        <v>0</v>
      </c>
      <c r="BM84" s="47">
        <v>0</v>
      </c>
      <c r="BN84" s="41">
        <v>0</v>
      </c>
    </row>
    <row r="85" spans="1:66">
      <c r="B85" t="s">
        <v>176</v>
      </c>
      <c r="C85" s="41">
        <v>0</v>
      </c>
      <c r="D85" s="68" t="s">
        <v>50</v>
      </c>
      <c r="E85" s="41">
        <v>0</v>
      </c>
      <c r="G85" s="47">
        <v>0</v>
      </c>
      <c r="H85" s="47"/>
      <c r="I85" s="47"/>
      <c r="J85" s="47"/>
      <c r="K85" s="47"/>
      <c r="L85" s="47"/>
      <c r="M85" s="66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67"/>
      <c r="AI85" s="47"/>
      <c r="AJ85" s="47"/>
      <c r="AK85" s="47"/>
      <c r="AL85" s="47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I85" s="43">
        <v>0</v>
      </c>
      <c r="BJ85" s="43">
        <v>0</v>
      </c>
      <c r="BK85" s="43">
        <v>0</v>
      </c>
      <c r="BL85" s="47">
        <v>0</v>
      </c>
      <c r="BM85" s="47">
        <v>0</v>
      </c>
      <c r="BN85" s="41">
        <v>0</v>
      </c>
    </row>
    <row r="86" spans="1:66">
      <c r="B86" t="s">
        <v>177</v>
      </c>
      <c r="C86" s="41">
        <v>0</v>
      </c>
      <c r="D86" s="70" t="s">
        <v>50</v>
      </c>
      <c r="E86" s="41">
        <v>0</v>
      </c>
      <c r="G86" s="47">
        <v>0</v>
      </c>
      <c r="H86" s="47"/>
      <c r="I86" s="47"/>
      <c r="J86" s="47"/>
      <c r="K86" s="47"/>
      <c r="L86" s="47"/>
      <c r="M86" s="66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67"/>
      <c r="AI86" s="47"/>
      <c r="AJ86" s="47"/>
      <c r="AK86" s="47"/>
      <c r="AL86" s="47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I86" s="43">
        <v>0</v>
      </c>
      <c r="BJ86" s="43">
        <v>0</v>
      </c>
      <c r="BK86" s="43">
        <v>0</v>
      </c>
      <c r="BL86" s="47">
        <v>0</v>
      </c>
      <c r="BM86" s="47">
        <v>0</v>
      </c>
      <c r="BN86" s="41">
        <v>0</v>
      </c>
    </row>
    <row r="87" spans="1:66">
      <c r="A87" s="70"/>
      <c r="B87" t="s">
        <v>116</v>
      </c>
      <c r="C87" s="47">
        <v>0</v>
      </c>
      <c r="D87" s="68" t="s">
        <v>97</v>
      </c>
      <c r="E87" s="47">
        <v>0</v>
      </c>
      <c r="F87" s="66"/>
      <c r="G87" s="47">
        <v>0</v>
      </c>
      <c r="H87" s="47"/>
      <c r="I87" s="47"/>
      <c r="J87" s="47"/>
      <c r="K87" s="47"/>
      <c r="L87" s="47"/>
      <c r="M87" s="66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67"/>
      <c r="AI87" s="47"/>
      <c r="AJ87" s="47"/>
      <c r="AK87" s="47"/>
      <c r="AL87" s="47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I87" s="43">
        <v>0</v>
      </c>
      <c r="BJ87" s="43">
        <v>0</v>
      </c>
      <c r="BK87" s="43">
        <v>0</v>
      </c>
      <c r="BL87" s="47">
        <v>0</v>
      </c>
      <c r="BM87" s="47">
        <v>0</v>
      </c>
      <c r="BN87" s="41">
        <v>0</v>
      </c>
    </row>
    <row r="88" spans="1:66" s="70" customFormat="1">
      <c r="A88"/>
      <c r="B88" t="s">
        <v>96</v>
      </c>
      <c r="C88" s="47">
        <v>0</v>
      </c>
      <c r="D88" s="68" t="s">
        <v>50</v>
      </c>
      <c r="E88" s="47">
        <v>0</v>
      </c>
      <c r="F88" s="47"/>
      <c r="G88" s="47">
        <v>0</v>
      </c>
      <c r="H88" s="47"/>
      <c r="I88" s="47"/>
      <c r="J88" s="47"/>
      <c r="K88" s="47"/>
      <c r="L88" s="47"/>
      <c r="M88" s="66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67"/>
      <c r="AI88" s="47"/>
      <c r="AJ88" s="47"/>
      <c r="AK88" s="47"/>
      <c r="AL88" s="47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41"/>
      <c r="BG88" s="41"/>
      <c r="BH88" s="41"/>
      <c r="BI88" s="43">
        <v>0</v>
      </c>
      <c r="BJ88" s="43">
        <v>0</v>
      </c>
      <c r="BK88" s="43">
        <v>0</v>
      </c>
      <c r="BL88" s="47">
        <v>0</v>
      </c>
      <c r="BM88" s="47">
        <v>0</v>
      </c>
      <c r="BN88" s="41">
        <v>0</v>
      </c>
    </row>
    <row r="89" spans="1:66">
      <c r="B89" t="s">
        <v>123</v>
      </c>
      <c r="C89" s="47">
        <v>0</v>
      </c>
      <c r="D89" s="68" t="s">
        <v>122</v>
      </c>
      <c r="E89" s="47">
        <v>0</v>
      </c>
      <c r="F89" s="66"/>
      <c r="G89" s="47">
        <v>0</v>
      </c>
      <c r="H89" s="47"/>
      <c r="I89" s="47"/>
      <c r="J89" s="47"/>
      <c r="K89" s="47"/>
      <c r="L89" s="47"/>
      <c r="M89" s="66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67"/>
      <c r="AI89" s="47"/>
      <c r="AJ89" s="47"/>
      <c r="AK89" s="47"/>
      <c r="AL89" s="47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I89" s="43">
        <v>0</v>
      </c>
      <c r="BJ89" s="43">
        <v>0</v>
      </c>
      <c r="BK89" s="43">
        <v>0</v>
      </c>
      <c r="BL89" s="47">
        <v>0</v>
      </c>
      <c r="BM89" s="47">
        <v>0</v>
      </c>
      <c r="BN89" s="41">
        <v>0</v>
      </c>
    </row>
    <row r="90" spans="1:66">
      <c r="B90" t="s">
        <v>178</v>
      </c>
      <c r="C90" s="41">
        <v>0</v>
      </c>
      <c r="D90" s="68" t="s">
        <v>50</v>
      </c>
      <c r="E90" s="41">
        <v>0</v>
      </c>
      <c r="G90" s="47">
        <v>0</v>
      </c>
      <c r="H90" s="47"/>
      <c r="I90" s="47"/>
      <c r="J90" s="47"/>
      <c r="K90" s="47"/>
      <c r="L90" s="47"/>
      <c r="M90" s="66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67"/>
      <c r="AI90" s="47"/>
      <c r="AJ90" s="47"/>
      <c r="AK90" s="47"/>
      <c r="AL90" s="47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I90" s="43">
        <v>0</v>
      </c>
      <c r="BJ90" s="43">
        <v>0</v>
      </c>
      <c r="BK90" s="43">
        <v>0</v>
      </c>
      <c r="BL90" s="47">
        <v>0</v>
      </c>
      <c r="BM90" s="47">
        <v>0</v>
      </c>
      <c r="BN90" s="41">
        <v>0</v>
      </c>
    </row>
    <row r="91" spans="1:66">
      <c r="B91" t="s">
        <v>179</v>
      </c>
      <c r="C91" s="41">
        <v>0</v>
      </c>
      <c r="D91" t="s">
        <v>111</v>
      </c>
      <c r="E91" s="41">
        <v>0</v>
      </c>
      <c r="G91" s="47">
        <v>0</v>
      </c>
      <c r="H91" s="47"/>
      <c r="I91" s="47"/>
      <c r="J91" s="47"/>
      <c r="K91" s="47"/>
      <c r="L91" s="47"/>
      <c r="M91" s="66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67"/>
      <c r="AI91" s="47"/>
      <c r="AJ91" s="47"/>
      <c r="AK91" s="47"/>
      <c r="AL91" s="47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I91" s="43">
        <v>0</v>
      </c>
      <c r="BJ91" s="43">
        <v>0</v>
      </c>
      <c r="BK91" s="43">
        <v>0</v>
      </c>
      <c r="BL91" s="47">
        <v>0</v>
      </c>
      <c r="BM91" s="47">
        <v>0</v>
      </c>
      <c r="BN91" s="41">
        <v>0</v>
      </c>
    </row>
    <row r="92" spans="1:66">
      <c r="B92" t="s">
        <v>98</v>
      </c>
      <c r="C92" s="41">
        <v>0</v>
      </c>
      <c r="D92" t="s">
        <v>97</v>
      </c>
      <c r="E92" s="41">
        <v>0</v>
      </c>
      <c r="G92" s="47">
        <v>0</v>
      </c>
      <c r="H92" s="47"/>
      <c r="I92" s="47"/>
      <c r="J92" s="47"/>
      <c r="K92" s="47"/>
      <c r="L92" s="47"/>
      <c r="M92" s="66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67"/>
      <c r="AI92" s="47"/>
      <c r="AJ92" s="47"/>
      <c r="AK92" s="47"/>
      <c r="AL92" s="47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I92" s="43">
        <v>0</v>
      </c>
      <c r="BJ92" s="43">
        <v>0</v>
      </c>
      <c r="BK92" s="43">
        <v>0</v>
      </c>
      <c r="BL92" s="47">
        <v>0</v>
      </c>
      <c r="BM92" s="47">
        <v>0</v>
      </c>
      <c r="BN92" s="41">
        <v>0</v>
      </c>
    </row>
    <row r="93" spans="1:66">
      <c r="B93" t="s">
        <v>115</v>
      </c>
      <c r="C93" s="41">
        <v>0</v>
      </c>
      <c r="D93" t="s">
        <v>111</v>
      </c>
      <c r="E93" s="41">
        <v>0</v>
      </c>
      <c r="G93" s="47">
        <v>0</v>
      </c>
      <c r="H93" s="47"/>
      <c r="I93" s="47"/>
      <c r="J93" s="47"/>
      <c r="K93" s="47"/>
      <c r="L93" s="47"/>
      <c r="M93" s="66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67"/>
      <c r="AI93" s="47"/>
      <c r="AJ93" s="47"/>
      <c r="AK93" s="47"/>
      <c r="AL93" s="47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I93" s="43">
        <v>0</v>
      </c>
      <c r="BJ93" s="43">
        <v>0</v>
      </c>
      <c r="BK93" s="43">
        <v>0</v>
      </c>
      <c r="BL93" s="47">
        <v>0</v>
      </c>
      <c r="BM93" s="47">
        <v>0</v>
      </c>
      <c r="BN93" s="41">
        <v>0</v>
      </c>
    </row>
    <row r="94" spans="1:66">
      <c r="B94" t="s">
        <v>99</v>
      </c>
      <c r="C94" s="47">
        <v>0</v>
      </c>
      <c r="D94" s="68" t="s">
        <v>97</v>
      </c>
      <c r="E94" s="47">
        <v>0</v>
      </c>
      <c r="F94" s="66"/>
      <c r="G94" s="47">
        <v>0</v>
      </c>
      <c r="H94" s="47"/>
      <c r="I94" s="47"/>
      <c r="J94" s="47"/>
      <c r="K94" s="47"/>
      <c r="L94" s="47"/>
      <c r="M94" s="66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67"/>
      <c r="AI94" s="47"/>
      <c r="AJ94" s="47"/>
      <c r="AK94" s="47"/>
      <c r="AL94" s="47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I94" s="43">
        <v>0</v>
      </c>
      <c r="BJ94" s="43">
        <v>0</v>
      </c>
      <c r="BK94" s="43">
        <v>0</v>
      </c>
      <c r="BL94" s="47">
        <v>0</v>
      </c>
      <c r="BM94" s="47">
        <v>0</v>
      </c>
      <c r="BN94" s="41">
        <v>0</v>
      </c>
    </row>
    <row r="95" spans="1:66">
      <c r="B95" s="70" t="s">
        <v>180</v>
      </c>
      <c r="C95" s="47">
        <v>0</v>
      </c>
      <c r="D95" s="69" t="s">
        <v>97</v>
      </c>
      <c r="E95" s="47">
        <v>0</v>
      </c>
      <c r="F95" s="66"/>
      <c r="G95" s="47">
        <v>0</v>
      </c>
      <c r="H95" s="47"/>
      <c r="I95" s="47"/>
      <c r="J95" s="47"/>
      <c r="K95" s="47"/>
      <c r="L95" s="47"/>
      <c r="M95" s="66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67"/>
      <c r="AI95" s="47"/>
      <c r="AJ95" s="47"/>
      <c r="AK95" s="47"/>
      <c r="AL95" s="47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I95" s="43">
        <v>0</v>
      </c>
      <c r="BJ95" s="43">
        <v>0</v>
      </c>
      <c r="BK95" s="43">
        <v>0</v>
      </c>
      <c r="BL95" s="47">
        <v>0</v>
      </c>
      <c r="BM95" s="47">
        <v>0</v>
      </c>
      <c r="BN95" s="41">
        <v>0</v>
      </c>
    </row>
    <row r="96" spans="1:66">
      <c r="B96" s="70" t="s">
        <v>100</v>
      </c>
      <c r="C96" s="47">
        <v>0</v>
      </c>
      <c r="D96" s="69" t="s">
        <v>97</v>
      </c>
      <c r="E96" s="47">
        <v>0</v>
      </c>
      <c r="F96" s="47"/>
      <c r="G96" s="47">
        <v>0</v>
      </c>
      <c r="H96" s="47"/>
      <c r="I96" s="47"/>
      <c r="J96" s="47"/>
      <c r="K96" s="47"/>
      <c r="L96" s="47"/>
      <c r="M96" s="66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67"/>
      <c r="AI96" s="47"/>
      <c r="AJ96" s="47"/>
      <c r="AK96" s="47"/>
      <c r="AL96" s="47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I96" s="43">
        <v>0</v>
      </c>
      <c r="BJ96" s="43">
        <v>0</v>
      </c>
      <c r="BK96" s="43">
        <v>0</v>
      </c>
      <c r="BL96" s="47">
        <v>0</v>
      </c>
      <c r="BM96" s="47">
        <v>0</v>
      </c>
      <c r="BN96" s="41">
        <v>0</v>
      </c>
    </row>
    <row r="97" spans="2:66">
      <c r="B97" s="70" t="s">
        <v>118</v>
      </c>
      <c r="C97" s="41">
        <v>0</v>
      </c>
      <c r="D97" s="69" t="s">
        <v>111</v>
      </c>
      <c r="E97" s="41">
        <v>0</v>
      </c>
      <c r="G97" s="47">
        <v>0</v>
      </c>
      <c r="H97" s="47"/>
      <c r="I97" s="47"/>
      <c r="J97" s="47"/>
      <c r="K97" s="47"/>
      <c r="L97" s="47"/>
      <c r="M97" s="66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67"/>
      <c r="AI97" s="47"/>
      <c r="AJ97" s="47"/>
      <c r="AK97" s="47"/>
      <c r="AL97" s="47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I97" s="43">
        <v>0</v>
      </c>
      <c r="BJ97" s="43">
        <v>0</v>
      </c>
      <c r="BK97" s="43">
        <v>0</v>
      </c>
      <c r="BL97" s="47">
        <v>0</v>
      </c>
      <c r="BM97" s="47">
        <v>0</v>
      </c>
      <c r="BN97" s="41">
        <v>0</v>
      </c>
    </row>
    <row r="98" spans="2:66">
      <c r="B98" s="70" t="s">
        <v>101</v>
      </c>
      <c r="C98" s="41">
        <v>0</v>
      </c>
      <c r="D98" t="s">
        <v>97</v>
      </c>
      <c r="E98" s="41">
        <v>0</v>
      </c>
      <c r="G98" s="47">
        <v>0</v>
      </c>
      <c r="H98" s="47"/>
      <c r="I98" s="47"/>
      <c r="J98" s="47"/>
      <c r="K98" s="47"/>
      <c r="L98" s="47"/>
      <c r="M98" s="66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67"/>
      <c r="AI98" s="47"/>
      <c r="AJ98" s="47"/>
      <c r="AK98" s="47"/>
      <c r="AL98" s="47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I98" s="43">
        <v>0</v>
      </c>
      <c r="BJ98" s="43">
        <v>0</v>
      </c>
      <c r="BK98" s="43">
        <v>0</v>
      </c>
      <c r="BL98" s="47">
        <v>0</v>
      </c>
      <c r="BM98" s="47">
        <v>0</v>
      </c>
      <c r="BN98" s="41">
        <v>0</v>
      </c>
    </row>
    <row r="99" spans="2:66">
      <c r="B99" s="70" t="s">
        <v>94</v>
      </c>
      <c r="C99" s="41">
        <v>0</v>
      </c>
      <c r="D99" t="s">
        <v>50</v>
      </c>
      <c r="E99" s="41">
        <v>0</v>
      </c>
      <c r="G99" s="47">
        <v>0</v>
      </c>
      <c r="H99" s="47"/>
      <c r="I99" s="47"/>
      <c r="J99" s="47"/>
      <c r="K99" s="47"/>
      <c r="L99" s="47"/>
      <c r="M99" s="66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67"/>
      <c r="AI99" s="47"/>
      <c r="AJ99" s="47"/>
      <c r="AK99" s="47"/>
      <c r="AL99" s="47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I99" s="43">
        <v>0</v>
      </c>
      <c r="BJ99" s="43">
        <v>0</v>
      </c>
      <c r="BK99" s="43">
        <v>0</v>
      </c>
      <c r="BL99" s="47">
        <v>0</v>
      </c>
      <c r="BM99" s="47">
        <v>0</v>
      </c>
      <c r="BN99" s="41">
        <v>0</v>
      </c>
    </row>
    <row r="100" spans="2:66">
      <c r="B100" s="70" t="s">
        <v>95</v>
      </c>
      <c r="C100" s="41">
        <v>0</v>
      </c>
      <c r="D100" t="s">
        <v>50</v>
      </c>
      <c r="E100" s="41">
        <v>0</v>
      </c>
      <c r="G100" s="47">
        <v>0</v>
      </c>
      <c r="H100" s="47"/>
      <c r="I100" s="47"/>
      <c r="J100" s="47"/>
      <c r="K100" s="47"/>
      <c r="L100" s="47"/>
      <c r="M100" s="66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67"/>
      <c r="AI100" s="47"/>
      <c r="AJ100" s="47"/>
      <c r="AK100" s="47"/>
      <c r="AL100" s="47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I100" s="43">
        <v>0</v>
      </c>
      <c r="BJ100" s="43">
        <v>0</v>
      </c>
      <c r="BK100" s="43">
        <v>0</v>
      </c>
      <c r="BL100" s="47">
        <v>0</v>
      </c>
      <c r="BM100" s="47">
        <v>0</v>
      </c>
      <c r="BN100" s="41">
        <v>0</v>
      </c>
    </row>
    <row r="101" spans="2:66">
      <c r="B101" s="70" t="s">
        <v>119</v>
      </c>
      <c r="C101" s="47">
        <v>0</v>
      </c>
      <c r="D101" s="68" t="s">
        <v>111</v>
      </c>
      <c r="E101" s="47">
        <v>0</v>
      </c>
      <c r="F101" s="66"/>
      <c r="G101" s="47">
        <v>0</v>
      </c>
      <c r="H101" s="47"/>
      <c r="I101" s="47"/>
      <c r="J101" s="47"/>
      <c r="K101" s="47"/>
      <c r="L101" s="47"/>
      <c r="M101" s="66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67"/>
      <c r="AI101" s="47"/>
      <c r="AJ101" s="47"/>
      <c r="AK101" s="47"/>
      <c r="AL101" s="47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I101" s="43">
        <v>0</v>
      </c>
      <c r="BJ101" s="43">
        <v>0</v>
      </c>
      <c r="BK101" s="43">
        <v>0</v>
      </c>
      <c r="BL101" s="47">
        <v>0</v>
      </c>
      <c r="BM101" s="47">
        <v>0</v>
      </c>
      <c r="BN101" s="41">
        <v>0</v>
      </c>
    </row>
    <row r="102" spans="2:66" ht="13.5" customHeight="1">
      <c r="B102" s="70" t="s">
        <v>181</v>
      </c>
      <c r="C102" s="41">
        <v>0</v>
      </c>
      <c r="D102" t="s">
        <v>97</v>
      </c>
      <c r="E102" s="41">
        <v>0</v>
      </c>
      <c r="G102" s="47">
        <v>0</v>
      </c>
      <c r="H102" s="47"/>
      <c r="I102" s="47"/>
      <c r="J102" s="47"/>
      <c r="K102" s="47"/>
      <c r="L102" s="47"/>
      <c r="M102" s="66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67"/>
      <c r="AI102" s="47"/>
      <c r="AJ102" s="47"/>
      <c r="AK102" s="47"/>
      <c r="AL102" s="47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I102" s="43">
        <v>0</v>
      </c>
      <c r="BJ102" s="43">
        <v>0</v>
      </c>
      <c r="BK102" s="43">
        <v>0</v>
      </c>
      <c r="BL102" s="47">
        <v>0</v>
      </c>
      <c r="BM102" s="47">
        <v>0</v>
      </c>
      <c r="BN102" s="41">
        <v>0</v>
      </c>
    </row>
    <row r="103" spans="2:66">
      <c r="B103" s="70" t="s">
        <v>102</v>
      </c>
      <c r="C103" s="41">
        <v>0</v>
      </c>
      <c r="D103" s="70" t="s">
        <v>97</v>
      </c>
      <c r="E103" s="41">
        <v>0</v>
      </c>
      <c r="G103" s="47">
        <v>0</v>
      </c>
      <c r="H103" s="47"/>
      <c r="I103" s="47"/>
      <c r="J103" s="47"/>
      <c r="K103" s="47"/>
      <c r="L103" s="47"/>
      <c r="M103" s="66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67"/>
      <c r="AI103" s="47"/>
      <c r="AJ103" s="47"/>
      <c r="AK103" s="47"/>
      <c r="AL103" s="47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I103" s="43">
        <v>0</v>
      </c>
      <c r="BJ103" s="43">
        <v>0</v>
      </c>
      <c r="BK103" s="43">
        <v>0</v>
      </c>
      <c r="BL103" s="47">
        <v>0</v>
      </c>
      <c r="BM103" s="47">
        <v>0</v>
      </c>
      <c r="BN103" s="41">
        <v>0</v>
      </c>
    </row>
    <row r="104" spans="2:66">
      <c r="B104" s="70" t="s">
        <v>103</v>
      </c>
      <c r="C104" s="47">
        <v>0</v>
      </c>
      <c r="D104" s="69" t="s">
        <v>97</v>
      </c>
      <c r="E104" s="47">
        <v>0</v>
      </c>
      <c r="F104" s="66"/>
      <c r="G104" s="47">
        <v>0</v>
      </c>
      <c r="H104" s="47"/>
      <c r="I104" s="47"/>
      <c r="J104" s="47"/>
      <c r="K104" s="47"/>
      <c r="L104" s="47"/>
      <c r="M104" s="66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67"/>
      <c r="AI104" s="47"/>
      <c r="AJ104" s="47"/>
      <c r="AK104" s="47"/>
      <c r="AL104" s="47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I104" s="43">
        <v>0</v>
      </c>
      <c r="BJ104" s="43">
        <v>0</v>
      </c>
      <c r="BK104" s="43">
        <v>0</v>
      </c>
      <c r="BL104" s="47">
        <v>0</v>
      </c>
      <c r="BM104" s="47">
        <v>0</v>
      </c>
      <c r="BN104" s="41">
        <v>0</v>
      </c>
    </row>
    <row r="105" spans="2:66">
      <c r="B105" s="70" t="s">
        <v>182</v>
      </c>
      <c r="C105" s="47">
        <v>0</v>
      </c>
      <c r="D105" s="69" t="s">
        <v>111</v>
      </c>
      <c r="E105" s="47">
        <v>0</v>
      </c>
      <c r="F105" s="47"/>
      <c r="G105" s="47">
        <v>0</v>
      </c>
      <c r="H105" s="47"/>
      <c r="I105" s="47"/>
      <c r="J105" s="47"/>
      <c r="K105" s="47"/>
      <c r="L105" s="47"/>
      <c r="M105" s="66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67"/>
      <c r="AI105" s="47"/>
      <c r="AJ105" s="47"/>
      <c r="AK105" s="47"/>
      <c r="AL105" s="47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I105" s="43">
        <v>0</v>
      </c>
      <c r="BJ105" s="43">
        <v>0</v>
      </c>
      <c r="BK105" s="43">
        <v>0</v>
      </c>
      <c r="BL105" s="47">
        <v>0</v>
      </c>
      <c r="BM105" s="47">
        <v>0</v>
      </c>
      <c r="BN105" s="41">
        <v>0</v>
      </c>
    </row>
    <row r="106" spans="2:66">
      <c r="B106" s="70" t="s">
        <v>183</v>
      </c>
      <c r="C106" s="47">
        <v>0</v>
      </c>
      <c r="D106" s="69" t="s">
        <v>97</v>
      </c>
      <c r="E106" s="47">
        <v>0</v>
      </c>
      <c r="F106" s="66"/>
      <c r="G106" s="47">
        <v>0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7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42"/>
      <c r="BG106" s="42"/>
      <c r="BH106" s="42"/>
      <c r="BI106" s="43">
        <v>0</v>
      </c>
      <c r="BJ106" s="43">
        <v>0</v>
      </c>
      <c r="BK106" s="43">
        <v>0</v>
      </c>
      <c r="BL106" s="47">
        <v>0</v>
      </c>
      <c r="BM106" s="47">
        <v>0</v>
      </c>
      <c r="BN106" s="41">
        <v>0</v>
      </c>
    </row>
    <row r="107" spans="2:66">
      <c r="B107" s="70" t="s">
        <v>184</v>
      </c>
      <c r="C107" s="47">
        <v>0</v>
      </c>
      <c r="D107" s="69" t="s">
        <v>50</v>
      </c>
      <c r="E107" s="47">
        <v>0</v>
      </c>
      <c r="F107" s="47"/>
      <c r="G107" s="47">
        <v>0</v>
      </c>
      <c r="H107" s="47"/>
      <c r="I107" s="47"/>
      <c r="J107" s="47"/>
      <c r="K107" s="47"/>
      <c r="L107" s="47"/>
      <c r="M107" s="66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67"/>
      <c r="AI107" s="47"/>
      <c r="AJ107" s="47"/>
      <c r="AK107" s="47"/>
      <c r="AL107" s="47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I107" s="43">
        <v>0</v>
      </c>
      <c r="BJ107" s="43">
        <v>0</v>
      </c>
      <c r="BK107" s="43">
        <v>0</v>
      </c>
      <c r="BL107" s="47">
        <v>0</v>
      </c>
      <c r="BM107" s="47">
        <v>0</v>
      </c>
      <c r="BN107" s="41">
        <v>0</v>
      </c>
    </row>
    <row r="108" spans="2:66">
      <c r="B108" s="70" t="s">
        <v>104</v>
      </c>
      <c r="C108" s="47">
        <v>0</v>
      </c>
      <c r="D108" s="68" t="s">
        <v>97</v>
      </c>
      <c r="E108" s="47">
        <v>0</v>
      </c>
      <c r="F108" s="47"/>
      <c r="G108" s="47">
        <v>0</v>
      </c>
      <c r="H108" s="47"/>
      <c r="I108" s="47"/>
      <c r="J108" s="47"/>
      <c r="K108" s="47"/>
      <c r="L108" s="47"/>
      <c r="M108" s="66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67"/>
      <c r="AI108" s="47"/>
      <c r="AJ108" s="47"/>
      <c r="AK108" s="47"/>
      <c r="AL108" s="47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I108" s="43">
        <v>0</v>
      </c>
      <c r="BJ108" s="43">
        <v>0</v>
      </c>
      <c r="BK108" s="43">
        <v>0</v>
      </c>
      <c r="BL108" s="47">
        <v>0</v>
      </c>
      <c r="BM108" s="47">
        <v>0</v>
      </c>
      <c r="BN108" s="41">
        <v>0</v>
      </c>
    </row>
    <row r="109" spans="2:66">
      <c r="B109" s="70" t="s">
        <v>185</v>
      </c>
      <c r="C109" s="47">
        <v>0</v>
      </c>
      <c r="D109" s="69" t="s">
        <v>50</v>
      </c>
      <c r="E109" s="47">
        <v>0</v>
      </c>
      <c r="F109" s="47"/>
      <c r="G109" s="47">
        <v>0</v>
      </c>
      <c r="H109" s="47"/>
      <c r="I109" s="47"/>
      <c r="J109" s="47"/>
      <c r="K109" s="47"/>
      <c r="L109" s="47"/>
      <c r="M109" s="66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67"/>
      <c r="AI109" s="47"/>
      <c r="AJ109" s="47"/>
      <c r="AK109" s="47"/>
      <c r="AL109" s="47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I109" s="43">
        <v>0</v>
      </c>
      <c r="BJ109" s="43">
        <v>0</v>
      </c>
      <c r="BK109" s="43">
        <v>0</v>
      </c>
      <c r="BL109" s="47">
        <v>0</v>
      </c>
      <c r="BM109" s="47">
        <v>0</v>
      </c>
      <c r="BN109" s="41">
        <v>0</v>
      </c>
    </row>
    <row r="110" spans="2:66">
      <c r="B110" s="70" t="s">
        <v>186</v>
      </c>
      <c r="C110" s="47">
        <v>0</v>
      </c>
      <c r="D110" s="69" t="s">
        <v>50</v>
      </c>
      <c r="E110" s="47">
        <v>0</v>
      </c>
      <c r="F110" s="47"/>
      <c r="G110" s="47">
        <v>0</v>
      </c>
      <c r="H110" s="47"/>
      <c r="I110" s="47"/>
      <c r="J110" s="47"/>
      <c r="K110" s="47"/>
      <c r="L110" s="47"/>
      <c r="M110" s="66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67"/>
      <c r="AI110" s="47"/>
      <c r="AJ110" s="47"/>
      <c r="AK110" s="47"/>
      <c r="AL110" s="47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I110" s="43">
        <v>0</v>
      </c>
      <c r="BJ110" s="43">
        <v>0</v>
      </c>
      <c r="BK110" s="43">
        <v>0</v>
      </c>
      <c r="BL110" s="47">
        <v>0</v>
      </c>
      <c r="BM110" s="47">
        <v>0</v>
      </c>
      <c r="BN110" s="41">
        <v>0</v>
      </c>
    </row>
    <row r="111" spans="2:66">
      <c r="C111" s="47">
        <v>0</v>
      </c>
      <c r="D111" s="68"/>
      <c r="E111" s="47">
        <v>0</v>
      </c>
      <c r="F111" s="47"/>
      <c r="H111" s="47"/>
      <c r="I111" s="47"/>
      <c r="J111" s="47"/>
      <c r="K111" s="47"/>
      <c r="L111" s="47"/>
      <c r="M111" s="66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67"/>
      <c r="AI111" s="47"/>
      <c r="AJ111" s="47"/>
      <c r="AK111" s="47"/>
      <c r="AL111" s="47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I111" s="43">
        <v>0</v>
      </c>
      <c r="BJ111" s="43">
        <v>0</v>
      </c>
      <c r="BK111" s="43">
        <v>0</v>
      </c>
      <c r="BL111" s="47">
        <v>0</v>
      </c>
      <c r="BM111" s="47">
        <v>0</v>
      </c>
      <c r="BN111" s="41">
        <v>0</v>
      </c>
    </row>
    <row r="112" spans="2:66">
      <c r="C112" s="47">
        <v>0</v>
      </c>
      <c r="D112" s="68"/>
      <c r="E112" s="47">
        <v>0</v>
      </c>
      <c r="F112" s="47"/>
      <c r="H112" s="47"/>
      <c r="I112" s="47"/>
      <c r="J112" s="47"/>
      <c r="K112" s="47"/>
      <c r="L112" s="47"/>
      <c r="M112" s="66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67"/>
      <c r="AI112" s="47"/>
      <c r="AJ112" s="47"/>
      <c r="AK112" s="47"/>
      <c r="AL112" s="47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I112" s="43">
        <v>0</v>
      </c>
      <c r="BJ112" s="43">
        <v>0</v>
      </c>
      <c r="BK112" s="43">
        <v>0</v>
      </c>
      <c r="BL112" s="47">
        <v>0</v>
      </c>
      <c r="BM112" s="47">
        <v>0</v>
      </c>
      <c r="BN112" s="41">
        <v>0</v>
      </c>
    </row>
    <row r="113" spans="3:66">
      <c r="C113" s="47">
        <v>0</v>
      </c>
      <c r="D113" s="68"/>
      <c r="E113" s="47">
        <v>0</v>
      </c>
      <c r="F113" s="47"/>
      <c r="H113" s="47"/>
      <c r="I113" s="47"/>
      <c r="J113" s="47"/>
      <c r="K113" s="47"/>
      <c r="L113" s="47"/>
      <c r="M113" s="66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67"/>
      <c r="AI113" s="47"/>
      <c r="AJ113" s="47"/>
      <c r="AK113" s="47"/>
      <c r="AL113" s="47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I113" s="43">
        <v>0</v>
      </c>
      <c r="BJ113" s="43">
        <v>0</v>
      </c>
      <c r="BK113" s="43">
        <v>0</v>
      </c>
      <c r="BL113" s="47">
        <v>0</v>
      </c>
      <c r="BM113" s="47">
        <v>0</v>
      </c>
      <c r="BN113" s="41">
        <v>0</v>
      </c>
    </row>
    <row r="114" spans="3:66">
      <c r="C114" s="41">
        <v>0</v>
      </c>
      <c r="E114" s="41">
        <v>0</v>
      </c>
      <c r="H114" s="47"/>
      <c r="I114" s="47"/>
      <c r="J114" s="47"/>
      <c r="K114" s="47"/>
      <c r="L114" s="47"/>
      <c r="M114" s="66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67"/>
      <c r="AI114" s="47"/>
      <c r="AJ114" s="47"/>
      <c r="AK114" s="47"/>
      <c r="AL114" s="47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I114" s="43">
        <v>0</v>
      </c>
      <c r="BJ114" s="43">
        <v>0</v>
      </c>
      <c r="BK114" s="43">
        <v>0</v>
      </c>
      <c r="BL114" s="41">
        <v>0</v>
      </c>
      <c r="BM114" s="41">
        <v>0</v>
      </c>
      <c r="BN114" s="41">
        <v>0</v>
      </c>
    </row>
    <row r="115" spans="3:66">
      <c r="C115" s="41">
        <v>0</v>
      </c>
      <c r="E115" s="41">
        <v>0</v>
      </c>
      <c r="H115" s="47"/>
      <c r="I115" s="47"/>
      <c r="J115" s="47"/>
      <c r="K115" s="47"/>
      <c r="L115" s="47"/>
      <c r="M115" s="66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67"/>
      <c r="AI115" s="47"/>
      <c r="AJ115" s="47"/>
      <c r="AK115" s="47"/>
      <c r="AL115" s="47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I115" s="43">
        <v>0</v>
      </c>
      <c r="BJ115" s="43">
        <v>0</v>
      </c>
      <c r="BK115" s="43">
        <v>0</v>
      </c>
      <c r="BL115" s="41">
        <v>0</v>
      </c>
      <c r="BM115" s="41">
        <v>0</v>
      </c>
      <c r="BN115" s="41">
        <v>0</v>
      </c>
    </row>
    <row r="116" spans="3:66">
      <c r="C116" s="41">
        <v>0</v>
      </c>
      <c r="E116" s="41">
        <v>0</v>
      </c>
      <c r="H116" s="47"/>
      <c r="I116" s="47"/>
      <c r="J116" s="47"/>
      <c r="K116" s="47"/>
      <c r="L116" s="47"/>
      <c r="M116" s="66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67"/>
      <c r="AI116" s="47"/>
      <c r="AJ116" s="47"/>
      <c r="AK116" s="47"/>
      <c r="AL116" s="47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I116" s="43">
        <v>0</v>
      </c>
      <c r="BJ116" s="43">
        <v>0</v>
      </c>
      <c r="BK116" s="43">
        <v>0</v>
      </c>
      <c r="BL116" s="41">
        <v>0</v>
      </c>
      <c r="BM116" s="41">
        <v>0</v>
      </c>
      <c r="BN116" s="41">
        <v>0</v>
      </c>
    </row>
    <row r="117" spans="3:66">
      <c r="C117" s="41">
        <v>0</v>
      </c>
      <c r="E117" s="41">
        <v>0</v>
      </c>
      <c r="H117" s="47"/>
      <c r="I117" s="47"/>
      <c r="J117" s="47"/>
      <c r="K117" s="47"/>
      <c r="L117" s="47"/>
      <c r="M117" s="66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67"/>
      <c r="AI117" s="47"/>
      <c r="AJ117" s="47"/>
      <c r="AK117" s="47"/>
      <c r="AL117" s="47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I117" s="43">
        <v>0</v>
      </c>
      <c r="BJ117" s="43">
        <v>0</v>
      </c>
      <c r="BK117" s="43">
        <v>0</v>
      </c>
      <c r="BL117" s="41">
        <v>0</v>
      </c>
      <c r="BM117" s="41">
        <v>0</v>
      </c>
      <c r="BN117" s="41">
        <v>0</v>
      </c>
    </row>
    <row r="118" spans="3:66">
      <c r="C118" s="41">
        <v>0</v>
      </c>
      <c r="E118" s="41">
        <v>0</v>
      </c>
      <c r="H118" s="47"/>
      <c r="I118" s="47"/>
      <c r="J118" s="47"/>
      <c r="K118" s="47"/>
      <c r="L118" s="47"/>
      <c r="M118" s="66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67"/>
      <c r="AI118" s="47"/>
      <c r="AJ118" s="47"/>
      <c r="AK118" s="47"/>
      <c r="AL118" s="47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I118" s="43">
        <v>0</v>
      </c>
      <c r="BJ118" s="43">
        <v>0</v>
      </c>
      <c r="BK118" s="43">
        <v>0</v>
      </c>
      <c r="BL118" s="41">
        <v>0</v>
      </c>
      <c r="BM118" s="41">
        <v>0</v>
      </c>
      <c r="BN118" s="41">
        <v>0</v>
      </c>
    </row>
    <row r="119" spans="3:66">
      <c r="H119" s="47"/>
      <c r="I119" s="47"/>
      <c r="J119" s="47"/>
      <c r="K119" s="47"/>
      <c r="L119" s="47"/>
      <c r="M119" s="66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67"/>
      <c r="AI119" s="47"/>
      <c r="AJ119" s="47"/>
      <c r="AK119" s="47"/>
      <c r="AL119" s="47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</row>
    <row r="120" spans="3:66">
      <c r="H120" s="47"/>
      <c r="I120" s="47"/>
      <c r="J120" s="47"/>
      <c r="K120" s="47"/>
      <c r="L120" s="47"/>
      <c r="M120" s="66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67"/>
      <c r="AI120" s="47"/>
      <c r="AJ120" s="47"/>
      <c r="AK120" s="47"/>
      <c r="AL120" s="47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</row>
    <row r="121" spans="3:66">
      <c r="H121" s="47"/>
      <c r="I121" s="47"/>
      <c r="J121" s="47"/>
      <c r="K121" s="47"/>
      <c r="L121" s="47"/>
      <c r="M121" s="66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67"/>
      <c r="AI121" s="47"/>
      <c r="AJ121" s="47"/>
      <c r="AK121" s="47"/>
      <c r="AL121" s="47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</row>
    <row r="122" spans="3:66">
      <c r="H122" s="41">
        <v>1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S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AD122" s="41">
        <v>0</v>
      </c>
      <c r="AE122" s="41">
        <v>0</v>
      </c>
      <c r="AF122" s="41">
        <v>0</v>
      </c>
      <c r="AG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/>
      <c r="AY122" s="41"/>
      <c r="AZ122" s="41"/>
      <c r="BA122" s="41"/>
      <c r="BB122" s="41"/>
      <c r="BC122" s="41"/>
      <c r="BD122" s="41"/>
      <c r="BE122" s="41">
        <v>0</v>
      </c>
      <c r="BF122" s="41">
        <v>0</v>
      </c>
      <c r="BG122" s="41">
        <v>0</v>
      </c>
      <c r="BH122" s="41">
        <v>0</v>
      </c>
    </row>
    <row r="123" spans="3:66">
      <c r="H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S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AD123" s="41">
        <v>0</v>
      </c>
      <c r="AE123" s="41">
        <v>0</v>
      </c>
      <c r="AF123" s="41">
        <v>0</v>
      </c>
      <c r="AG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/>
      <c r="AY123" s="41"/>
      <c r="AZ123" s="41"/>
      <c r="BA123" s="41"/>
      <c r="BB123" s="41"/>
      <c r="BC123" s="41"/>
      <c r="BD123" s="41"/>
      <c r="BE123" s="41">
        <v>0</v>
      </c>
      <c r="BF123" s="41">
        <v>0</v>
      </c>
      <c r="BG123" s="41">
        <v>0</v>
      </c>
      <c r="BH123" s="41">
        <v>0</v>
      </c>
    </row>
    <row r="124" spans="3:66">
      <c r="H124" s="43">
        <v>1</v>
      </c>
      <c r="I124" s="43"/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/>
      <c r="S124" s="43">
        <v>0</v>
      </c>
      <c r="T124" s="43"/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/>
      <c r="AA124" s="43"/>
      <c r="AB124" s="43"/>
      <c r="AC124" s="43"/>
      <c r="AD124" s="43">
        <v>0</v>
      </c>
      <c r="AE124" s="43">
        <v>0</v>
      </c>
      <c r="AF124" s="43">
        <v>0</v>
      </c>
      <c r="AG124" s="43">
        <v>0</v>
      </c>
      <c r="AH124" s="43"/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  <c r="AU124" s="43">
        <v>0</v>
      </c>
      <c r="AV124" s="43">
        <v>0</v>
      </c>
      <c r="AW124" s="43">
        <v>0</v>
      </c>
      <c r="AX124" s="43"/>
      <c r="AY124" s="43"/>
      <c r="AZ124" s="43"/>
      <c r="BA124" s="43"/>
      <c r="BB124" s="43"/>
      <c r="BC124" s="43"/>
      <c r="BD124" s="43"/>
      <c r="BE124" s="43">
        <v>0</v>
      </c>
      <c r="BF124" s="43">
        <v>0</v>
      </c>
      <c r="BG124" s="43">
        <v>0</v>
      </c>
      <c r="BH124" s="43">
        <v>0</v>
      </c>
    </row>
    <row r="126" spans="3:66">
      <c r="BI126" s="43" t="e">
        <f>#VALUE!</f>
        <v>#VALUE!</v>
      </c>
    </row>
  </sheetData>
  <sheetProtection selectLockedCells="1" selectUnlockedCells="1"/>
  <pageMargins left="0.7" right="0.7" top="1.0458333333333334" bottom="1.0458333333333334" header="0.51180555555555551" footer="0.51180555555555551"/>
  <pageSetup paperSize="9" firstPageNumber="0" pageOrder="overThenDown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1" sqref="C1"/>
    </sheetView>
  </sheetViews>
  <sheetFormatPr defaultRowHeight="14.25"/>
  <sheetData>
    <row r="1" spans="1:3">
      <c r="A1">
        <v>24</v>
      </c>
      <c r="B1">
        <v>23</v>
      </c>
      <c r="C1">
        <v>25</v>
      </c>
    </row>
  </sheetData>
  <conditionalFormatting sqref="A1:D1">
    <cfRule type="cellIs" dxfId="0" priority="1" operator="equal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Mens</vt:lpstr>
      <vt:lpstr>Ladies</vt:lpstr>
      <vt:lpstr>All</vt:lpstr>
      <vt:lpstr>Sheet1</vt:lpstr>
      <vt:lpstr>Ladies!Print_Area</vt:lpstr>
      <vt:lpstr>Mens!Print_Area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Morley</dc:creator>
  <cp:lastModifiedBy>FBUPCINST</cp:lastModifiedBy>
  <cp:lastPrinted>2017-02-13T10:28:39Z</cp:lastPrinted>
  <dcterms:created xsi:type="dcterms:W3CDTF">2016-03-01T06:54:43Z</dcterms:created>
  <dcterms:modified xsi:type="dcterms:W3CDTF">2018-04-05T07:02:30Z</dcterms:modified>
</cp:coreProperties>
</file>