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320" windowWidth="16380" windowHeight="6870"/>
  </bookViews>
  <sheets>
    <sheet name="Mens" sheetId="1" r:id="rId1"/>
    <sheet name="Ladies" sheetId="2" r:id="rId2"/>
    <sheet name="All" sheetId="3" state="hidden" r:id="rId3"/>
  </sheets>
  <definedNames>
    <definedName name="_xlnm.Print_Area" localSheetId="1">Ladies!$A$76:$F$104</definedName>
    <definedName name="_xlnm.Print_Area" localSheetId="0">Mens!$AN$1:$BO$6</definedName>
  </definedNames>
  <calcPr calcId="145621"/>
</workbook>
</file>

<file path=xl/calcChain.xml><?xml version="1.0" encoding="utf-8"?>
<calcChain xmlns="http://schemas.openxmlformats.org/spreadsheetml/2006/main">
  <c r="AV3" i="2" l="1"/>
  <c r="AW3" i="2"/>
  <c r="AX3" i="2"/>
  <c r="AY3" i="2"/>
  <c r="AZ3" i="2"/>
  <c r="BA3" i="2"/>
  <c r="BB3" i="2"/>
  <c r="AV74" i="2"/>
  <c r="AW74" i="2"/>
  <c r="AX74" i="2"/>
  <c r="AY74" i="2"/>
  <c r="AZ74" i="2"/>
  <c r="BA74" i="2"/>
  <c r="BB74" i="2"/>
  <c r="BB6" i="2"/>
  <c r="BA6" i="2"/>
  <c r="AZ6" i="2"/>
  <c r="AY6" i="2"/>
  <c r="AX6" i="2"/>
  <c r="AW6" i="2"/>
  <c r="BT16" i="1"/>
  <c r="BW16" i="1" s="1"/>
  <c r="BX16" i="1" s="1"/>
  <c r="B16" i="1" s="1"/>
  <c r="BS16" i="1"/>
  <c r="BV16" i="1" s="1"/>
  <c r="BQ16" i="1"/>
  <c r="BP16" i="1"/>
  <c r="AV6" i="2"/>
  <c r="BG6" i="1"/>
  <c r="BF6" i="1"/>
  <c r="BE6" i="1"/>
  <c r="BD6" i="1"/>
  <c r="BC6" i="1"/>
  <c r="BB6" i="1"/>
  <c r="BA6" i="1"/>
  <c r="BA3" i="1" s="1"/>
  <c r="AZ6" i="1"/>
  <c r="AY6" i="1"/>
  <c r="AX6" i="1"/>
  <c r="AW6" i="1"/>
  <c r="AY3" i="1"/>
  <c r="BB3" i="1"/>
  <c r="AV91" i="1"/>
  <c r="AV3" i="1" s="1"/>
  <c r="AW91" i="1"/>
  <c r="AX91" i="1"/>
  <c r="AY91" i="1"/>
  <c r="AZ91" i="1"/>
  <c r="AZ3" i="1" s="1"/>
  <c r="BA91" i="1"/>
  <c r="BB91" i="1"/>
  <c r="BC91" i="1"/>
  <c r="BD91" i="1"/>
  <c r="AV6" i="1"/>
  <c r="AU3" i="2"/>
  <c r="AU74" i="2"/>
  <c r="AU91" i="1"/>
  <c r="AU6" i="1"/>
  <c r="AU6" i="2"/>
  <c r="AQ3" i="2"/>
  <c r="AS3" i="2"/>
  <c r="AR3" i="2"/>
  <c r="AP74" i="2"/>
  <c r="AP3" i="2" s="1"/>
  <c r="AQ74" i="2"/>
  <c r="AR74" i="2"/>
  <c r="AS74" i="2"/>
  <c r="AT74" i="2"/>
  <c r="AT3" i="2" s="1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S74" i="2"/>
  <c r="BV74" i="2"/>
  <c r="BY74" i="2"/>
  <c r="BZ74" i="2"/>
  <c r="AQ91" i="1"/>
  <c r="AQ3" i="1" s="1"/>
  <c r="AR91" i="1"/>
  <c r="AR3" i="1" s="1"/>
  <c r="AS91" i="1"/>
  <c r="AS3" i="1" s="1"/>
  <c r="AT91" i="1"/>
  <c r="AT3" i="1" s="1"/>
  <c r="BT48" i="1"/>
  <c r="BW48" i="1" s="1"/>
  <c r="BS48" i="1"/>
  <c r="BQ48" i="1"/>
  <c r="BP48" i="1"/>
  <c r="BV63" i="1"/>
  <c r="BT63" i="1"/>
  <c r="BW63" i="1" s="1"/>
  <c r="BX63" i="1" s="1"/>
  <c r="B63" i="1" s="1"/>
  <c r="BS63" i="1"/>
  <c r="BQ63" i="1"/>
  <c r="BP63" i="1"/>
  <c r="BR63" i="1" s="1"/>
  <c r="BT22" i="1"/>
  <c r="BW22" i="1" s="1"/>
  <c r="BS22" i="1"/>
  <c r="BV22" i="1" s="1"/>
  <c r="BQ22" i="1"/>
  <c r="BP22" i="1"/>
  <c r="AT6" i="2"/>
  <c r="AS6" i="2"/>
  <c r="AR6" i="2"/>
  <c r="AQ6" i="2"/>
  <c r="AT6" i="1"/>
  <c r="AS6" i="1"/>
  <c r="AR6" i="1"/>
  <c r="AQ6" i="1"/>
  <c r="AX3" i="1" l="1"/>
  <c r="BR16" i="1"/>
  <c r="BZ16" i="1"/>
  <c r="CA16" i="1" s="1"/>
  <c r="E16" i="1" s="1"/>
  <c r="D16" i="1"/>
  <c r="BU16" i="1"/>
  <c r="F16" i="1" s="1"/>
  <c r="AW3" i="1"/>
  <c r="BR22" i="1"/>
  <c r="AU3" i="1"/>
  <c r="BR48" i="1"/>
  <c r="BU48" i="1"/>
  <c r="F48" i="1" s="1"/>
  <c r="D63" i="1"/>
  <c r="BV48" i="1"/>
  <c r="BX48" i="1" s="1"/>
  <c r="B48" i="1" s="1"/>
  <c r="D48" i="1"/>
  <c r="BU63" i="1"/>
  <c r="F63" i="1" s="1"/>
  <c r="BX22" i="1"/>
  <c r="B22" i="1" s="1"/>
  <c r="D22" i="1"/>
  <c r="BU22" i="1"/>
  <c r="F22" i="1" s="1"/>
  <c r="BT60" i="1" l="1"/>
  <c r="BW60" i="1" s="1"/>
  <c r="BP60" i="1"/>
  <c r="AN6" i="1"/>
  <c r="BT15" i="1"/>
  <c r="BW15" i="1" s="1"/>
  <c r="BS15" i="1"/>
  <c r="BV15" i="1" s="1"/>
  <c r="BQ15" i="1"/>
  <c r="BP15" i="1"/>
  <c r="BT17" i="1"/>
  <c r="BW17" i="1" s="1"/>
  <c r="BS17" i="1"/>
  <c r="D17" i="1" s="1"/>
  <c r="BQ17" i="1"/>
  <c r="BP17" i="1"/>
  <c r="AJ3" i="2"/>
  <c r="AK3" i="2"/>
  <c r="AL3" i="2"/>
  <c r="AI3" i="2"/>
  <c r="AK74" i="2"/>
  <c r="AL74" i="2"/>
  <c r="AM74" i="2"/>
  <c r="AN74" i="2"/>
  <c r="AN3" i="2" s="1"/>
  <c r="AO74" i="2"/>
  <c r="AO3" i="2" s="1"/>
  <c r="AN6" i="2"/>
  <c r="AO6" i="2"/>
  <c r="AP6" i="2"/>
  <c r="AM91" i="1"/>
  <c r="AN91" i="1"/>
  <c r="AO91" i="1"/>
  <c r="AP91" i="1"/>
  <c r="AP3" i="1" s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H91" i="1"/>
  <c r="AI91" i="1"/>
  <c r="AJ91" i="1"/>
  <c r="AK91" i="1"/>
  <c r="AL91" i="1"/>
  <c r="AG91" i="1"/>
  <c r="AD3" i="2"/>
  <c r="BT18" i="1"/>
  <c r="BW18" i="1" s="1"/>
  <c r="BS18" i="1"/>
  <c r="BQ18" i="1"/>
  <c r="BP18" i="1"/>
  <c r="AP6" i="1"/>
  <c r="AO6" i="1"/>
  <c r="BT86" i="1"/>
  <c r="BW86" i="1" s="1"/>
  <c r="BS86" i="1"/>
  <c r="BV86" i="1" s="1"/>
  <c r="BQ86" i="1"/>
  <c r="BP86" i="1"/>
  <c r="AN3" i="1" l="1"/>
  <c r="BX15" i="1"/>
  <c r="B15" i="1" s="1"/>
  <c r="AO3" i="1"/>
  <c r="BR17" i="1"/>
  <c r="BR86" i="1"/>
  <c r="BR15" i="1"/>
  <c r="D15" i="1"/>
  <c r="BU15" i="1"/>
  <c r="F15" i="1" s="1"/>
  <c r="BV17" i="1"/>
  <c r="BX17" i="1" s="1"/>
  <c r="B17" i="1" s="1"/>
  <c r="BU17" i="1"/>
  <c r="F17" i="1" s="1"/>
  <c r="BR18" i="1"/>
  <c r="BU18" i="1"/>
  <c r="F18" i="1" s="1"/>
  <c r="BV18" i="1"/>
  <c r="BX18" i="1" s="1"/>
  <c r="B18" i="1" s="1"/>
  <c r="D18" i="1"/>
  <c r="BX86" i="1"/>
  <c r="B86" i="1" s="1"/>
  <c r="BZ86" i="1" s="1"/>
  <c r="D86" i="1"/>
  <c r="BU86" i="1"/>
  <c r="F86" i="1" s="1"/>
  <c r="BT80" i="1"/>
  <c r="BW80" i="1" s="1"/>
  <c r="BS80" i="1"/>
  <c r="BU80" i="1" s="1"/>
  <c r="F80" i="1" s="1"/>
  <c r="BQ80" i="1"/>
  <c r="BP80" i="1"/>
  <c r="BR80" i="1" s="1"/>
  <c r="BT51" i="1"/>
  <c r="BW51" i="1" s="1"/>
  <c r="BS51" i="1"/>
  <c r="BV51" i="1" s="1"/>
  <c r="BQ51" i="1"/>
  <c r="BP51" i="1"/>
  <c r="AK6" i="2"/>
  <c r="AL6" i="2"/>
  <c r="AK6" i="1"/>
  <c r="AK3" i="1" s="1"/>
  <c r="AL6" i="1"/>
  <c r="AL3" i="1" s="1"/>
  <c r="BR51" i="1" l="1"/>
  <c r="D80" i="1"/>
  <c r="BV80" i="1"/>
  <c r="BX80" i="1" s="1"/>
  <c r="B80" i="1" s="1"/>
  <c r="BX51" i="1"/>
  <c r="B51" i="1" s="1"/>
  <c r="D51" i="1"/>
  <c r="BU51" i="1"/>
  <c r="F51" i="1" s="1"/>
  <c r="AJ6" i="2" l="1"/>
  <c r="AJ6" i="1"/>
  <c r="AJ3" i="1" s="1"/>
  <c r="AH6" i="1"/>
  <c r="AH3" i="1" s="1"/>
  <c r="BT56" i="2"/>
  <c r="BW56" i="2" s="1"/>
  <c r="BS56" i="2"/>
  <c r="BV56" i="2" s="1"/>
  <c r="BQ56" i="2"/>
  <c r="BP56" i="2"/>
  <c r="AG6" i="1"/>
  <c r="AG3" i="1" s="1"/>
  <c r="AG6" i="2"/>
  <c r="BR56" i="2" l="1"/>
  <c r="BX56" i="2"/>
  <c r="B56" i="2" s="1"/>
  <c r="D56" i="2"/>
  <c r="BU56" i="2"/>
  <c r="F56" i="2" s="1"/>
  <c r="AF6" i="2"/>
  <c r="AE6" i="2"/>
  <c r="AF6" i="1"/>
  <c r="AF3" i="1" s="1"/>
  <c r="AE6" i="1"/>
  <c r="AE3" i="1" s="1"/>
  <c r="AD6" i="2"/>
  <c r="AC6" i="2"/>
  <c r="BT27" i="1"/>
  <c r="BW27" i="1" s="1"/>
  <c r="BS27" i="1"/>
  <c r="BV27" i="1" s="1"/>
  <c r="BQ27" i="1"/>
  <c r="BP27" i="1"/>
  <c r="AD6" i="1"/>
  <c r="AD3" i="1" s="1"/>
  <c r="AC6" i="1"/>
  <c r="AC3" i="1" s="1"/>
  <c r="BR27" i="1" l="1"/>
  <c r="BX27" i="1"/>
  <c r="B27" i="1" s="1"/>
  <c r="D27" i="1"/>
  <c r="BU27" i="1"/>
  <c r="F27" i="1" s="1"/>
  <c r="BT29" i="1"/>
  <c r="BW29" i="1" s="1"/>
  <c r="BS29" i="1"/>
  <c r="BV29" i="1" s="1"/>
  <c r="BQ29" i="1"/>
  <c r="BP29" i="1"/>
  <c r="BT81" i="1"/>
  <c r="BW81" i="1" s="1"/>
  <c r="BS81" i="1"/>
  <c r="BV81" i="1" s="1"/>
  <c r="BQ81" i="1"/>
  <c r="BP81" i="1"/>
  <c r="BT28" i="1"/>
  <c r="BW28" i="1" s="1"/>
  <c r="BS28" i="1"/>
  <c r="BQ28" i="1"/>
  <c r="BP28" i="1"/>
  <c r="BT26" i="1"/>
  <c r="BW26" i="1" s="1"/>
  <c r="BS26" i="1"/>
  <c r="BQ26" i="1"/>
  <c r="BP26" i="1"/>
  <c r="BT57" i="2"/>
  <c r="BW57" i="2" s="1"/>
  <c r="BS57" i="2"/>
  <c r="BV57" i="2" s="1"/>
  <c r="BQ57" i="2"/>
  <c r="BP57" i="2"/>
  <c r="BT55" i="2"/>
  <c r="BW55" i="2" s="1"/>
  <c r="BS55" i="2"/>
  <c r="BV55" i="2" s="1"/>
  <c r="BQ55" i="2"/>
  <c r="BP55" i="2"/>
  <c r="BT32" i="1"/>
  <c r="BW32" i="1" s="1"/>
  <c r="BS32" i="1"/>
  <c r="BV32" i="1" s="1"/>
  <c r="BQ32" i="1"/>
  <c r="BP32" i="1"/>
  <c r="BT53" i="2"/>
  <c r="BW53" i="2" s="1"/>
  <c r="BS53" i="2"/>
  <c r="BV53" i="2" s="1"/>
  <c r="BQ53" i="2"/>
  <c r="BP53" i="2"/>
  <c r="BR29" i="1" l="1"/>
  <c r="BU28" i="1"/>
  <c r="F28" i="1" s="1"/>
  <c r="BR26" i="1"/>
  <c r="BR81" i="1"/>
  <c r="BR53" i="2"/>
  <c r="BU26" i="1"/>
  <c r="F26" i="1" s="1"/>
  <c r="BR55" i="2"/>
  <c r="BX29" i="1"/>
  <c r="B29" i="1" s="1"/>
  <c r="D29" i="1"/>
  <c r="BU29" i="1"/>
  <c r="F29" i="1" s="1"/>
  <c r="BX81" i="1"/>
  <c r="B81" i="1" s="1"/>
  <c r="D81" i="1"/>
  <c r="BU81" i="1"/>
  <c r="F81" i="1" s="1"/>
  <c r="BR28" i="1"/>
  <c r="BV28" i="1"/>
  <c r="BX28" i="1" s="1"/>
  <c r="B28" i="1" s="1"/>
  <c r="D28" i="1"/>
  <c r="D26" i="1"/>
  <c r="BV26" i="1"/>
  <c r="BX26" i="1" s="1"/>
  <c r="B26" i="1" s="1"/>
  <c r="BR57" i="2"/>
  <c r="BX57" i="2"/>
  <c r="B57" i="2" s="1"/>
  <c r="D57" i="2"/>
  <c r="BU57" i="2"/>
  <c r="F57" i="2" s="1"/>
  <c r="BX55" i="2"/>
  <c r="B55" i="2" s="1"/>
  <c r="D55" i="2"/>
  <c r="BU55" i="2"/>
  <c r="F55" i="2" s="1"/>
  <c r="BR32" i="1"/>
  <c r="BX32" i="1"/>
  <c r="B32" i="1" s="1"/>
  <c r="D32" i="1"/>
  <c r="BU32" i="1"/>
  <c r="F32" i="1" s="1"/>
  <c r="BX53" i="2"/>
  <c r="B53" i="2" s="1"/>
  <c r="D53" i="2"/>
  <c r="BU53" i="2"/>
  <c r="F53" i="2" s="1"/>
  <c r="AB6" i="1"/>
  <c r="AB3" i="1" s="1"/>
  <c r="AB6" i="2"/>
  <c r="Z6" i="1" l="1"/>
  <c r="Z3" i="1" s="1"/>
  <c r="Z6" i="2"/>
  <c r="Y6" i="2"/>
  <c r="Y6" i="1"/>
  <c r="Y3" i="1" s="1"/>
  <c r="X6" i="2"/>
  <c r="X6" i="1"/>
  <c r="X3" i="1" s="1"/>
  <c r="W6" i="1"/>
  <c r="W3" i="1" s="1"/>
  <c r="V6" i="1"/>
  <c r="V3" i="1" s="1"/>
  <c r="U6" i="2"/>
  <c r="T6" i="2"/>
  <c r="S6" i="2"/>
  <c r="R6" i="2"/>
  <c r="Q6" i="2"/>
  <c r="U6" i="1"/>
  <c r="U3" i="1" s="1"/>
  <c r="T6" i="1"/>
  <c r="T3" i="1" s="1"/>
  <c r="S6" i="1"/>
  <c r="S3" i="1" s="1"/>
  <c r="R6" i="1"/>
  <c r="R3" i="1" s="1"/>
  <c r="Q6" i="1"/>
  <c r="Q3" i="1" s="1"/>
  <c r="P6" i="2" l="1"/>
  <c r="P6" i="1"/>
  <c r="P3" i="1" s="1"/>
  <c r="BT23" i="1"/>
  <c r="BW23" i="1" s="1"/>
  <c r="BS23" i="1"/>
  <c r="BV23" i="1" s="1"/>
  <c r="BQ23" i="1"/>
  <c r="BP23" i="1"/>
  <c r="BT19" i="1"/>
  <c r="BW19" i="1" s="1"/>
  <c r="BS19" i="1"/>
  <c r="BQ19" i="1"/>
  <c r="BP19" i="1"/>
  <c r="BR19" i="1" s="1"/>
  <c r="BT20" i="1"/>
  <c r="BW20" i="1" s="1"/>
  <c r="BS20" i="1"/>
  <c r="BV20" i="1" s="1"/>
  <c r="BQ20" i="1"/>
  <c r="BP20" i="1"/>
  <c r="BT21" i="1"/>
  <c r="BW21" i="1" s="1"/>
  <c r="BS21" i="1"/>
  <c r="BV21" i="1" s="1"/>
  <c r="BQ21" i="1"/>
  <c r="BP21" i="1"/>
  <c r="BT18" i="2"/>
  <c r="BW18" i="2" s="1"/>
  <c r="BS18" i="2"/>
  <c r="BV18" i="2" s="1"/>
  <c r="BQ18" i="2"/>
  <c r="BP18" i="2"/>
  <c r="BT19" i="2"/>
  <c r="BW19" i="2" s="1"/>
  <c r="BS19" i="2"/>
  <c r="BQ19" i="2"/>
  <c r="BP19" i="2"/>
  <c r="BT17" i="2"/>
  <c r="BW17" i="2" s="1"/>
  <c r="BS17" i="2"/>
  <c r="BV17" i="2" s="1"/>
  <c r="BQ17" i="2"/>
  <c r="BP17" i="2"/>
  <c r="BT15" i="2"/>
  <c r="BW15" i="2" s="1"/>
  <c r="BS15" i="2"/>
  <c r="BQ15" i="2"/>
  <c r="BP15" i="2"/>
  <c r="BR15" i="2" s="1"/>
  <c r="BT13" i="2"/>
  <c r="BW13" i="2" s="1"/>
  <c r="BS13" i="2"/>
  <c r="BV13" i="2" s="1"/>
  <c r="BQ13" i="2"/>
  <c r="BP13" i="2"/>
  <c r="O6" i="2"/>
  <c r="O6" i="1"/>
  <c r="O3" i="1" s="1"/>
  <c r="BR21" i="1" l="1"/>
  <c r="BR20" i="1"/>
  <c r="BR13" i="2"/>
  <c r="BR17" i="2"/>
  <c r="BU15" i="2"/>
  <c r="F15" i="2" s="1"/>
  <c r="BR23" i="1"/>
  <c r="D19" i="1"/>
  <c r="BR18" i="2"/>
  <c r="D23" i="1"/>
  <c r="BU23" i="1"/>
  <c r="F23" i="1" s="1"/>
  <c r="BX23" i="1"/>
  <c r="B23" i="1" s="1"/>
  <c r="BU20" i="1"/>
  <c r="F20" i="1" s="1"/>
  <c r="BX20" i="1"/>
  <c r="B20" i="1" s="1"/>
  <c r="D20" i="1"/>
  <c r="BU19" i="1"/>
  <c r="F19" i="1" s="1"/>
  <c r="BV19" i="1"/>
  <c r="BX19" i="1" s="1"/>
  <c r="B19" i="1" s="1"/>
  <c r="BX21" i="1"/>
  <c r="B21" i="1" s="1"/>
  <c r="D21" i="1"/>
  <c r="BU21" i="1"/>
  <c r="F21" i="1" s="1"/>
  <c r="BX18" i="2"/>
  <c r="B18" i="2" s="1"/>
  <c r="BU18" i="2"/>
  <c r="F18" i="2" s="1"/>
  <c r="D18" i="2"/>
  <c r="BR19" i="2"/>
  <c r="BU19" i="2"/>
  <c r="F19" i="2" s="1"/>
  <c r="D19" i="2"/>
  <c r="BV19" i="2"/>
  <c r="BX19" i="2" s="1"/>
  <c r="B19" i="2" s="1"/>
  <c r="BX17" i="2"/>
  <c r="B17" i="2" s="1"/>
  <c r="BX13" i="2"/>
  <c r="B13" i="2" s="1"/>
  <c r="D17" i="2"/>
  <c r="BU17" i="2"/>
  <c r="F17" i="2" s="1"/>
  <c r="D13" i="2"/>
  <c r="BV15" i="2"/>
  <c r="BX15" i="2" s="1"/>
  <c r="B15" i="2" s="1"/>
  <c r="D15" i="2"/>
  <c r="BU13" i="2"/>
  <c r="F13" i="2" s="1"/>
  <c r="N6" i="2" l="1"/>
  <c r="M6" i="2"/>
  <c r="L6" i="2"/>
  <c r="K6" i="2"/>
  <c r="J6" i="2"/>
  <c r="I6" i="2"/>
  <c r="H6" i="2"/>
  <c r="G6" i="2"/>
  <c r="N6" i="1"/>
  <c r="N3" i="1" s="1"/>
  <c r="M6" i="1"/>
  <c r="M3" i="1" s="1"/>
  <c r="L6" i="1"/>
  <c r="L3" i="1" s="1"/>
  <c r="K6" i="1"/>
  <c r="K3" i="1" s="1"/>
  <c r="I6" i="1"/>
  <c r="I3" i="1" s="1"/>
  <c r="J6" i="1"/>
  <c r="J3" i="1" s="1"/>
  <c r="H6" i="1"/>
  <c r="H3" i="1" s="1"/>
  <c r="G6" i="1"/>
  <c r="G3" i="1" s="1"/>
  <c r="BT74" i="1" l="1"/>
  <c r="BW74" i="1" s="1"/>
  <c r="BS74" i="1"/>
  <c r="BQ74" i="1"/>
  <c r="BP74" i="1"/>
  <c r="D74" i="1" l="1"/>
  <c r="BR74" i="1"/>
  <c r="BV74" i="1"/>
  <c r="BX74" i="1" s="1"/>
  <c r="B74" i="1" s="1"/>
  <c r="BU74" i="1"/>
  <c r="F74" i="1" s="1"/>
  <c r="BT69" i="2" l="1"/>
  <c r="BW69" i="2" s="1"/>
  <c r="BS69" i="2"/>
  <c r="BV69" i="2" s="1"/>
  <c r="BQ69" i="2"/>
  <c r="BP69" i="2"/>
  <c r="H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BR69" i="2" l="1"/>
  <c r="BX69" i="2"/>
  <c r="B69" i="2" s="1"/>
  <c r="D69" i="2"/>
  <c r="BU69" i="2"/>
  <c r="F69" i="2" s="1"/>
  <c r="BT73" i="1" l="1"/>
  <c r="BS73" i="1"/>
  <c r="BV73" i="1" s="1"/>
  <c r="BQ73" i="1"/>
  <c r="BP73" i="1"/>
  <c r="BT68" i="2"/>
  <c r="BW68" i="2" s="1"/>
  <c r="BQ68" i="2"/>
  <c r="BR73" i="1" l="1"/>
  <c r="D73" i="1"/>
  <c r="BU73" i="1"/>
  <c r="F73" i="1" s="1"/>
  <c r="BW73" i="1"/>
  <c r="BX73" i="1" s="1"/>
  <c r="B73" i="1" s="1"/>
  <c r="BE6" i="2"/>
  <c r="BE3" i="2" s="1"/>
  <c r="BD6" i="2"/>
  <c r="BD3" i="2" s="1"/>
  <c r="BG6" i="2"/>
  <c r="BG3" i="2"/>
  <c r="BF6" i="2"/>
  <c r="BF3" i="2" s="1"/>
  <c r="BM3" i="1"/>
  <c r="BT79" i="1"/>
  <c r="BW79" i="1" s="1"/>
  <c r="BM6" i="1"/>
  <c r="BN6" i="2"/>
  <c r="BN3" i="2" s="1"/>
  <c r="BM6" i="2"/>
  <c r="BM3" i="2" s="1"/>
  <c r="BO6" i="2"/>
  <c r="BO3" i="2" s="1"/>
  <c r="BL6" i="2"/>
  <c r="BL3" i="2"/>
  <c r="BK6" i="2"/>
  <c r="BK3" i="2" s="1"/>
  <c r="BJ6" i="2"/>
  <c r="BJ3" i="2"/>
  <c r="BI6" i="2"/>
  <c r="BH6" i="2"/>
  <c r="BH3" i="2" s="1"/>
  <c r="BC6" i="2"/>
  <c r="BC3" i="2" s="1"/>
  <c r="BO6" i="1"/>
  <c r="BN6" i="1"/>
  <c r="BL6" i="1"/>
  <c r="BK6" i="1"/>
  <c r="BJ6" i="1"/>
  <c r="BI6" i="1"/>
  <c r="BH6" i="1"/>
  <c r="Y3" i="2"/>
  <c r="M3" i="2"/>
  <c r="L3" i="2"/>
  <c r="K3" i="2"/>
  <c r="AI6" i="2"/>
  <c r="AH6" i="2"/>
  <c r="AH3" i="2" s="1"/>
  <c r="AE3" i="2"/>
  <c r="AC3" i="2"/>
  <c r="AB3" i="2"/>
  <c r="AA6" i="2"/>
  <c r="AA3" i="2" s="1"/>
  <c r="Z3" i="2"/>
  <c r="X3" i="2"/>
  <c r="W6" i="2"/>
  <c r="V6" i="2"/>
  <c r="V3" i="2" s="1"/>
  <c r="U3" i="2"/>
  <c r="T3" i="2"/>
  <c r="S3" i="2"/>
  <c r="AG3" i="2"/>
  <c r="AA6" i="1"/>
  <c r="AA3" i="1" s="1"/>
  <c r="AI6" i="1"/>
  <c r="AI3" i="1" s="1"/>
  <c r="BT11" i="1"/>
  <c r="BW11" i="1" s="1"/>
  <c r="BT12" i="1"/>
  <c r="BW12" i="1" s="1"/>
  <c r="BT13" i="1"/>
  <c r="BW13" i="1" s="1"/>
  <c r="BT14" i="1"/>
  <c r="BW14" i="1" s="1"/>
  <c r="BT24" i="1"/>
  <c r="BW24" i="1" s="1"/>
  <c r="BT25" i="1"/>
  <c r="BW25" i="1" s="1"/>
  <c r="BT30" i="1"/>
  <c r="BW30" i="1" s="1"/>
  <c r="BT31" i="1"/>
  <c r="BW31" i="1" s="1"/>
  <c r="BT33" i="1"/>
  <c r="BW33" i="1" s="1"/>
  <c r="BT34" i="1"/>
  <c r="BW34" i="1" s="1"/>
  <c r="BT35" i="1"/>
  <c r="BW35" i="1" s="1"/>
  <c r="BT36" i="1"/>
  <c r="BT37" i="1"/>
  <c r="BW37" i="1" s="1"/>
  <c r="BT39" i="1"/>
  <c r="BW39" i="1" s="1"/>
  <c r="BT40" i="1"/>
  <c r="BW40" i="1" s="1"/>
  <c r="BT41" i="1"/>
  <c r="BW41" i="1" s="1"/>
  <c r="BT42" i="1"/>
  <c r="BW42" i="1" s="1"/>
  <c r="BT43" i="1"/>
  <c r="BW43" i="1" s="1"/>
  <c r="BT44" i="1"/>
  <c r="BT45" i="1"/>
  <c r="BW45" i="1" s="1"/>
  <c r="BT46" i="1"/>
  <c r="BW46" i="1" s="1"/>
  <c r="BT47" i="1"/>
  <c r="BW47" i="1" s="1"/>
  <c r="BT49" i="1"/>
  <c r="BW49" i="1" s="1"/>
  <c r="BT50" i="1"/>
  <c r="BW50" i="1" s="1"/>
  <c r="BT52" i="1"/>
  <c r="BW52" i="1" s="1"/>
  <c r="BT53" i="1"/>
  <c r="BW53" i="1" s="1"/>
  <c r="BT54" i="1"/>
  <c r="BW54" i="1" s="1"/>
  <c r="BT55" i="1"/>
  <c r="BT56" i="1"/>
  <c r="BW56" i="1" s="1"/>
  <c r="BT57" i="1"/>
  <c r="BW57" i="1" s="1"/>
  <c r="BT59" i="1"/>
  <c r="BT61" i="1"/>
  <c r="BW61" i="1" s="1"/>
  <c r="BT62" i="1"/>
  <c r="BW62" i="1" s="1"/>
  <c r="BT64" i="1"/>
  <c r="BW64" i="1" s="1"/>
  <c r="BT65" i="1"/>
  <c r="BW65" i="1" s="1"/>
  <c r="BT66" i="1"/>
  <c r="BW66" i="1" s="1"/>
  <c r="BT67" i="1"/>
  <c r="BW67" i="1" s="1"/>
  <c r="BT68" i="1"/>
  <c r="BW68" i="1" s="1"/>
  <c r="BT69" i="1"/>
  <c r="BW69" i="1" s="1"/>
  <c r="BT70" i="1"/>
  <c r="BW70" i="1" s="1"/>
  <c r="BT71" i="1"/>
  <c r="BW71" i="1" s="1"/>
  <c r="BT72" i="1"/>
  <c r="BW72" i="1" s="1"/>
  <c r="BT75" i="1"/>
  <c r="BW75" i="1" s="1"/>
  <c r="BT77" i="1"/>
  <c r="BW77" i="1" s="1"/>
  <c r="BT78" i="1"/>
  <c r="BW78" i="1" s="1"/>
  <c r="BT82" i="1"/>
  <c r="BW82" i="1" s="1"/>
  <c r="BT83" i="1"/>
  <c r="BW83" i="1" s="1"/>
  <c r="BT84" i="1"/>
  <c r="BW84" i="1" s="1"/>
  <c r="BQ11" i="1"/>
  <c r="BQ12" i="1"/>
  <c r="BQ13" i="1"/>
  <c r="BQ14" i="1"/>
  <c r="BQ24" i="1"/>
  <c r="BQ25" i="1"/>
  <c r="BQ30" i="1"/>
  <c r="BQ31" i="1"/>
  <c r="BQ33" i="1"/>
  <c r="BQ34" i="1"/>
  <c r="BQ35" i="1"/>
  <c r="BQ36" i="1"/>
  <c r="BQ37" i="1"/>
  <c r="BQ39" i="1"/>
  <c r="BQ40" i="1"/>
  <c r="BQ41" i="1"/>
  <c r="BQ42" i="1"/>
  <c r="BQ43" i="1"/>
  <c r="BQ44" i="1"/>
  <c r="BQ45" i="1"/>
  <c r="BQ46" i="1"/>
  <c r="BQ47" i="1"/>
  <c r="BQ49" i="1"/>
  <c r="BQ50" i="1"/>
  <c r="BQ52" i="1"/>
  <c r="BQ53" i="1"/>
  <c r="BQ54" i="1"/>
  <c r="BQ55" i="1"/>
  <c r="BQ56" i="1"/>
  <c r="BQ57" i="1"/>
  <c r="BQ59" i="1"/>
  <c r="BQ60" i="1"/>
  <c r="BQ61" i="1"/>
  <c r="BQ62" i="1"/>
  <c r="BQ64" i="1"/>
  <c r="BQ65" i="1"/>
  <c r="BQ66" i="1"/>
  <c r="BQ67" i="1"/>
  <c r="BQ68" i="1"/>
  <c r="BQ69" i="1"/>
  <c r="BQ70" i="1"/>
  <c r="BQ71" i="1"/>
  <c r="BQ72" i="1"/>
  <c r="BQ75" i="1"/>
  <c r="BQ77" i="1"/>
  <c r="BQ78" i="1"/>
  <c r="BQ79" i="1"/>
  <c r="BQ82" i="1"/>
  <c r="BQ83" i="1"/>
  <c r="BQ84" i="1"/>
  <c r="BP61" i="2"/>
  <c r="BQ61" i="2"/>
  <c r="BS61" i="2"/>
  <c r="BT61" i="2"/>
  <c r="BW61" i="2" s="1"/>
  <c r="BP62" i="2"/>
  <c r="BQ62" i="2"/>
  <c r="BS62" i="2"/>
  <c r="BT62" i="2"/>
  <c r="BP44" i="2"/>
  <c r="BQ44" i="2"/>
  <c r="BS44" i="2"/>
  <c r="BT44" i="2"/>
  <c r="BW44" i="2" s="1"/>
  <c r="BP45" i="2"/>
  <c r="BQ45" i="2"/>
  <c r="BS45" i="2"/>
  <c r="BV45" i="2" s="1"/>
  <c r="BT45" i="2"/>
  <c r="BP26" i="2"/>
  <c r="BQ26" i="2"/>
  <c r="BS26" i="2"/>
  <c r="BT26" i="2"/>
  <c r="BW26" i="2" s="1"/>
  <c r="BP27" i="2"/>
  <c r="BQ27" i="2"/>
  <c r="BS27" i="2"/>
  <c r="BT27" i="2"/>
  <c r="BW27" i="2" s="1"/>
  <c r="BP75" i="1"/>
  <c r="BS75" i="1"/>
  <c r="BV75" i="1" s="1"/>
  <c r="BP83" i="1"/>
  <c r="BS83" i="1"/>
  <c r="BV83" i="1" s="1"/>
  <c r="BP84" i="1"/>
  <c r="BS84" i="1"/>
  <c r="BV84" i="1" s="1"/>
  <c r="BP71" i="1"/>
  <c r="BS71" i="1"/>
  <c r="BV71" i="1" s="1"/>
  <c r="BP72" i="1"/>
  <c r="BS72" i="1"/>
  <c r="BV72" i="1" s="1"/>
  <c r="BP56" i="1"/>
  <c r="BS56" i="1"/>
  <c r="BV56" i="1" s="1"/>
  <c r="BP57" i="1"/>
  <c r="BS57" i="1"/>
  <c r="BV57" i="1" s="1"/>
  <c r="BP36" i="1"/>
  <c r="BS36" i="1"/>
  <c r="BV36" i="1" s="1"/>
  <c r="BP37" i="1"/>
  <c r="BS37" i="1"/>
  <c r="BP11" i="2"/>
  <c r="BQ11" i="2"/>
  <c r="BS11" i="2"/>
  <c r="BV11" i="2" s="1"/>
  <c r="BT11" i="2"/>
  <c r="BW11" i="2" s="1"/>
  <c r="BP12" i="2"/>
  <c r="BQ12" i="2"/>
  <c r="BS12" i="2"/>
  <c r="BT12" i="2"/>
  <c r="BW12" i="2" s="1"/>
  <c r="BP14" i="2"/>
  <c r="BQ14" i="2"/>
  <c r="BS14" i="2"/>
  <c r="BV14" i="2" s="1"/>
  <c r="BT14" i="2"/>
  <c r="BW14" i="2" s="1"/>
  <c r="BP16" i="2"/>
  <c r="BQ16" i="2"/>
  <c r="BS16" i="2"/>
  <c r="BT16" i="2"/>
  <c r="BW16" i="2" s="1"/>
  <c r="BP20" i="2"/>
  <c r="BQ20" i="2"/>
  <c r="BS20" i="2"/>
  <c r="BV20" i="2" s="1"/>
  <c r="BT20" i="2"/>
  <c r="BW20" i="2" s="1"/>
  <c r="BP21" i="2"/>
  <c r="BQ21" i="2"/>
  <c r="BS21" i="2"/>
  <c r="BV21" i="2" s="1"/>
  <c r="BT21" i="2"/>
  <c r="BW21" i="2" s="1"/>
  <c r="BP22" i="2"/>
  <c r="BQ22" i="2"/>
  <c r="BS22" i="2"/>
  <c r="BV22" i="2" s="1"/>
  <c r="BT22" i="2"/>
  <c r="BW22" i="2" s="1"/>
  <c r="BP23" i="2"/>
  <c r="BQ23" i="2"/>
  <c r="BS23" i="2"/>
  <c r="BV23" i="2" s="1"/>
  <c r="BT23" i="2"/>
  <c r="BW23" i="2" s="1"/>
  <c r="BP24" i="2"/>
  <c r="BQ24" i="2"/>
  <c r="BS24" i="2"/>
  <c r="BV24" i="2" s="1"/>
  <c r="BT24" i="2"/>
  <c r="BW24" i="2" s="1"/>
  <c r="BP25" i="2"/>
  <c r="BQ25" i="2"/>
  <c r="BS25" i="2"/>
  <c r="BV25" i="2" s="1"/>
  <c r="BT25" i="2"/>
  <c r="BW25" i="2" s="1"/>
  <c r="BP29" i="2"/>
  <c r="BQ29" i="2"/>
  <c r="BS29" i="2"/>
  <c r="BV29" i="2" s="1"/>
  <c r="BT29" i="2"/>
  <c r="BW29" i="2" s="1"/>
  <c r="BP30" i="2"/>
  <c r="BQ30" i="2"/>
  <c r="BS30" i="2"/>
  <c r="BV30" i="2" s="1"/>
  <c r="BT30" i="2"/>
  <c r="BP31" i="2"/>
  <c r="BQ31" i="2"/>
  <c r="BS31" i="2"/>
  <c r="BV31" i="2" s="1"/>
  <c r="BT31" i="2"/>
  <c r="BW31" i="2" s="1"/>
  <c r="BP32" i="2"/>
  <c r="BQ32" i="2"/>
  <c r="BS32" i="2"/>
  <c r="BT32" i="2"/>
  <c r="BW32" i="2" s="1"/>
  <c r="BP33" i="2"/>
  <c r="BQ33" i="2"/>
  <c r="BS33" i="2"/>
  <c r="BV33" i="2" s="1"/>
  <c r="BT33" i="2"/>
  <c r="BW33" i="2" s="1"/>
  <c r="BP34" i="2"/>
  <c r="BQ34" i="2"/>
  <c r="BS34" i="2"/>
  <c r="BV34" i="2" s="1"/>
  <c r="BT34" i="2"/>
  <c r="BP35" i="2"/>
  <c r="BQ35" i="2"/>
  <c r="BS35" i="2"/>
  <c r="BT35" i="2"/>
  <c r="BW35" i="2" s="1"/>
  <c r="BP36" i="2"/>
  <c r="BQ36" i="2"/>
  <c r="BS36" i="2"/>
  <c r="BT36" i="2"/>
  <c r="BW36" i="2" s="1"/>
  <c r="BP37" i="2"/>
  <c r="BQ37" i="2"/>
  <c r="BS37" i="2"/>
  <c r="BV37" i="2" s="1"/>
  <c r="BT37" i="2"/>
  <c r="BW37" i="2" s="1"/>
  <c r="BP38" i="2"/>
  <c r="BQ38" i="2"/>
  <c r="BS38" i="2"/>
  <c r="BV38" i="2" s="1"/>
  <c r="BT38" i="2"/>
  <c r="BP39" i="2"/>
  <c r="BQ39" i="2"/>
  <c r="BS39" i="2"/>
  <c r="BV39" i="2" s="1"/>
  <c r="BT39" i="2"/>
  <c r="BW39" i="2" s="1"/>
  <c r="BP40" i="2"/>
  <c r="BQ40" i="2"/>
  <c r="BS40" i="2"/>
  <c r="BV40" i="2" s="1"/>
  <c r="BT40" i="2"/>
  <c r="BP41" i="2"/>
  <c r="BQ41" i="2"/>
  <c r="BS41" i="2"/>
  <c r="BT41" i="2"/>
  <c r="BW41" i="2" s="1"/>
  <c r="BP42" i="2"/>
  <c r="BQ42" i="2"/>
  <c r="BS42" i="2"/>
  <c r="BV42" i="2" s="1"/>
  <c r="BT42" i="2"/>
  <c r="BW42" i="2" s="1"/>
  <c r="BP43" i="2"/>
  <c r="BQ43" i="2"/>
  <c r="BS43" i="2"/>
  <c r="BV43" i="2" s="1"/>
  <c r="BT43" i="2"/>
  <c r="BW43" i="2" s="1"/>
  <c r="BP47" i="2"/>
  <c r="BQ47" i="2"/>
  <c r="BS47" i="2"/>
  <c r="BT47" i="2"/>
  <c r="BW47" i="2" s="1"/>
  <c r="BP48" i="2"/>
  <c r="BQ48" i="2"/>
  <c r="BS48" i="2"/>
  <c r="BT48" i="2"/>
  <c r="BW48" i="2" s="1"/>
  <c r="BP49" i="2"/>
  <c r="BQ49" i="2"/>
  <c r="BS49" i="2"/>
  <c r="BT49" i="2"/>
  <c r="BW49" i="2" s="1"/>
  <c r="BP50" i="2"/>
  <c r="BQ50" i="2"/>
  <c r="BS50" i="2"/>
  <c r="BT50" i="2"/>
  <c r="BW50" i="2" s="1"/>
  <c r="BP51" i="2"/>
  <c r="BQ51" i="2"/>
  <c r="BS51" i="2"/>
  <c r="BV51" i="2" s="1"/>
  <c r="BT51" i="2"/>
  <c r="BW51" i="2" s="1"/>
  <c r="BP52" i="2"/>
  <c r="BQ52" i="2"/>
  <c r="BS52" i="2"/>
  <c r="BV52" i="2" s="1"/>
  <c r="BT52" i="2"/>
  <c r="BW52" i="2" s="1"/>
  <c r="BP54" i="2"/>
  <c r="BQ54" i="2"/>
  <c r="BS54" i="2"/>
  <c r="BT54" i="2"/>
  <c r="BW54" i="2" s="1"/>
  <c r="BP58" i="2"/>
  <c r="BQ58" i="2"/>
  <c r="BS58" i="2"/>
  <c r="BV58" i="2" s="1"/>
  <c r="BT58" i="2"/>
  <c r="BP59" i="2"/>
  <c r="BQ59" i="2"/>
  <c r="BS59" i="2"/>
  <c r="BV59" i="2" s="1"/>
  <c r="BT59" i="2"/>
  <c r="BW59" i="2" s="1"/>
  <c r="BP60" i="2"/>
  <c r="BQ60" i="2"/>
  <c r="BS60" i="2"/>
  <c r="BV60" i="2" s="1"/>
  <c r="BT60" i="2"/>
  <c r="BW60" i="2" s="1"/>
  <c r="BP64" i="2"/>
  <c r="BQ64" i="2"/>
  <c r="BS64" i="2"/>
  <c r="BV64" i="2" s="1"/>
  <c r="BT64" i="2"/>
  <c r="BP65" i="2"/>
  <c r="BQ65" i="2"/>
  <c r="BS65" i="2"/>
  <c r="BV65" i="2" s="1"/>
  <c r="BT65" i="2"/>
  <c r="BP66" i="2"/>
  <c r="BQ66" i="2"/>
  <c r="BS66" i="2"/>
  <c r="BT66" i="2"/>
  <c r="BW66" i="2" s="1"/>
  <c r="BP67" i="2"/>
  <c r="BQ67" i="2"/>
  <c r="BS67" i="2"/>
  <c r="BV67" i="2" s="1"/>
  <c r="BT67" i="2"/>
  <c r="BW67" i="2" s="1"/>
  <c r="BT10" i="2"/>
  <c r="BW10" i="2" s="1"/>
  <c r="BS10" i="2"/>
  <c r="BU10" i="2" s="1"/>
  <c r="F10" i="2" s="1"/>
  <c r="BP10" i="2"/>
  <c r="BQ10" i="2"/>
  <c r="BI3" i="2"/>
  <c r="BQ10" i="1"/>
  <c r="BT10" i="1"/>
  <c r="BW10" i="1" s="1"/>
  <c r="BO3" i="1"/>
  <c r="BN3" i="1"/>
  <c r="BL3" i="1"/>
  <c r="BK3" i="1"/>
  <c r="BJ3" i="1"/>
  <c r="BI3" i="1"/>
  <c r="BH3" i="1"/>
  <c r="BF3" i="1"/>
  <c r="BC3" i="1"/>
  <c r="BP33" i="1"/>
  <c r="BS33" i="1"/>
  <c r="BV33" i="1" s="1"/>
  <c r="BP62" i="1"/>
  <c r="BS62" i="1"/>
  <c r="BV62" i="1" s="1"/>
  <c r="AI73" i="3"/>
  <c r="AJ73" i="3"/>
  <c r="AK73" i="3"/>
  <c r="AL73" i="3"/>
  <c r="AM73" i="3"/>
  <c r="AN73" i="3"/>
  <c r="AO73" i="3"/>
  <c r="AP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I126" i="3"/>
  <c r="BP10" i="1"/>
  <c r="BS10" i="1"/>
  <c r="BV10" i="1" s="1"/>
  <c r="BP11" i="1"/>
  <c r="BS11" i="1"/>
  <c r="BV11" i="1" s="1"/>
  <c r="BP12" i="1"/>
  <c r="BS12" i="1"/>
  <c r="BP13" i="1"/>
  <c r="BS13" i="1"/>
  <c r="BV13" i="1" s="1"/>
  <c r="BP14" i="1"/>
  <c r="BS14" i="1"/>
  <c r="BP24" i="1"/>
  <c r="BS24" i="1"/>
  <c r="BV24" i="1" s="1"/>
  <c r="BP25" i="1"/>
  <c r="BS25" i="1"/>
  <c r="BV25" i="1" s="1"/>
  <c r="BP30" i="1"/>
  <c r="BS30" i="1"/>
  <c r="BV30" i="1" s="1"/>
  <c r="BP31" i="1"/>
  <c r="BS31" i="1"/>
  <c r="BV31" i="1" s="1"/>
  <c r="BP34" i="1"/>
  <c r="BS34" i="1"/>
  <c r="BP35" i="1"/>
  <c r="BS35" i="1"/>
  <c r="BV35" i="1" s="1"/>
  <c r="BP39" i="1"/>
  <c r="BS39" i="1"/>
  <c r="BP40" i="1"/>
  <c r="BS40" i="1"/>
  <c r="BV40" i="1" s="1"/>
  <c r="BP41" i="1"/>
  <c r="BS41" i="1"/>
  <c r="BP42" i="1"/>
  <c r="BS42" i="1"/>
  <c r="BP43" i="1"/>
  <c r="BS43" i="1"/>
  <c r="BV43" i="1" s="1"/>
  <c r="BP44" i="1"/>
  <c r="BS44" i="1"/>
  <c r="BV44" i="1" s="1"/>
  <c r="BP45" i="1"/>
  <c r="BS45" i="1"/>
  <c r="BP46" i="1"/>
  <c r="BS46" i="1"/>
  <c r="BP47" i="1"/>
  <c r="BS47" i="1"/>
  <c r="BV47" i="1" s="1"/>
  <c r="BP49" i="1"/>
  <c r="BS49" i="1"/>
  <c r="D49" i="1" s="1"/>
  <c r="BP50" i="1"/>
  <c r="BS50" i="1"/>
  <c r="BP52" i="1"/>
  <c r="BS52" i="1"/>
  <c r="BP53" i="1"/>
  <c r="BS53" i="1"/>
  <c r="BV53" i="1" s="1"/>
  <c r="BP54" i="1"/>
  <c r="BS54" i="1"/>
  <c r="BV54" i="1" s="1"/>
  <c r="BP55" i="1"/>
  <c r="BS55" i="1"/>
  <c r="BP59" i="1"/>
  <c r="BS59" i="1"/>
  <c r="BV59" i="1" s="1"/>
  <c r="BS60" i="1"/>
  <c r="BP61" i="1"/>
  <c r="BS61" i="1"/>
  <c r="BV61" i="1" s="1"/>
  <c r="BP64" i="1"/>
  <c r="BS64" i="1"/>
  <c r="BV64" i="1" s="1"/>
  <c r="BP65" i="1"/>
  <c r="BS65" i="1"/>
  <c r="BV65" i="1" s="1"/>
  <c r="BP66" i="1"/>
  <c r="BS66" i="1"/>
  <c r="BP67" i="1"/>
  <c r="BS67" i="1"/>
  <c r="BP68" i="1"/>
  <c r="BS68" i="1"/>
  <c r="BV68" i="1" s="1"/>
  <c r="BP69" i="1"/>
  <c r="BS69" i="1"/>
  <c r="BP70" i="1"/>
  <c r="BS70" i="1"/>
  <c r="BP77" i="1"/>
  <c r="BS77" i="1"/>
  <c r="BV77" i="1" s="1"/>
  <c r="BP78" i="1"/>
  <c r="BS78" i="1"/>
  <c r="BV78" i="1" s="1"/>
  <c r="BP79" i="1"/>
  <c r="BS79" i="1"/>
  <c r="BP82" i="1"/>
  <c r="BS82" i="1"/>
  <c r="BV82" i="1" s="1"/>
  <c r="R3" i="2"/>
  <c r="O3" i="2"/>
  <c r="AF3" i="2"/>
  <c r="N3" i="2"/>
  <c r="BW62" i="2"/>
  <c r="H3" i="2"/>
  <c r="Q3" i="2"/>
  <c r="P3" i="2"/>
  <c r="J3" i="2"/>
  <c r="W3" i="2"/>
  <c r="BU66" i="2" l="1"/>
  <c r="F66" i="2" s="1"/>
  <c r="BQ74" i="2"/>
  <c r="BW34" i="2"/>
  <c r="BX34" i="2" s="1"/>
  <c r="BT74" i="2"/>
  <c r="BR52" i="1"/>
  <c r="D62" i="2"/>
  <c r="BR60" i="2"/>
  <c r="BU12" i="1"/>
  <c r="F12" i="1" s="1"/>
  <c r="BR29" i="2"/>
  <c r="BR34" i="1"/>
  <c r="BU46" i="1"/>
  <c r="F46" i="1" s="1"/>
  <c r="BV49" i="1"/>
  <c r="BX49" i="1" s="1"/>
  <c r="B49" i="1" s="1"/>
  <c r="BR46" i="1"/>
  <c r="BR23" i="2"/>
  <c r="BR21" i="2"/>
  <c r="BU45" i="2"/>
  <c r="F45" i="2" s="1"/>
  <c r="BU58" i="2"/>
  <c r="F58" i="2" s="1"/>
  <c r="D32" i="2"/>
  <c r="BW45" i="2"/>
  <c r="BX45" i="2" s="1"/>
  <c r="B45" i="2" s="1"/>
  <c r="BU43" i="1"/>
  <c r="F43" i="1" s="1"/>
  <c r="BU30" i="2"/>
  <c r="F30" i="2" s="1"/>
  <c r="D48" i="2"/>
  <c r="BU35" i="2"/>
  <c r="F35" i="2" s="1"/>
  <c r="BR30" i="2"/>
  <c r="D36" i="2"/>
  <c r="BR58" i="2"/>
  <c r="BU20" i="2"/>
  <c r="F20" i="2" s="1"/>
  <c r="BV66" i="2"/>
  <c r="BX66" i="2" s="1"/>
  <c r="B66" i="2" s="1"/>
  <c r="D64" i="2"/>
  <c r="BR52" i="2"/>
  <c r="BR48" i="2"/>
  <c r="BR66" i="2"/>
  <c r="BU36" i="2"/>
  <c r="F36" i="2" s="1"/>
  <c r="D45" i="1"/>
  <c r="BR62" i="1"/>
  <c r="BR57" i="1"/>
  <c r="BR84" i="1"/>
  <c r="BU14" i="1"/>
  <c r="F14" i="1" s="1"/>
  <c r="D30" i="2"/>
  <c r="D65" i="2"/>
  <c r="BV35" i="2"/>
  <c r="BX35" i="2" s="1"/>
  <c r="B35" i="2" s="1"/>
  <c r="BR56" i="1"/>
  <c r="BX62" i="1"/>
  <c r="B62" i="1" s="1"/>
  <c r="D43" i="1"/>
  <c r="BV32" i="2"/>
  <c r="BX32" i="2" s="1"/>
  <c r="B32" i="2" s="1"/>
  <c r="BR12" i="1"/>
  <c r="BR11" i="1"/>
  <c r="BR30" i="1"/>
  <c r="BR24" i="2"/>
  <c r="BR20" i="2"/>
  <c r="BR16" i="2"/>
  <c r="BR26" i="2"/>
  <c r="D20" i="2"/>
  <c r="BX29" i="2"/>
  <c r="B29" i="2" s="1"/>
  <c r="BU12" i="2"/>
  <c r="F12" i="2" s="1"/>
  <c r="D26" i="2"/>
  <c r="BU67" i="2"/>
  <c r="F67" i="2" s="1"/>
  <c r="BW30" i="2"/>
  <c r="BX30" i="2" s="1"/>
  <c r="B30" i="2" s="1"/>
  <c r="BU26" i="2"/>
  <c r="F26" i="2" s="1"/>
  <c r="BW64" i="2"/>
  <c r="BX64" i="2" s="1"/>
  <c r="B64" i="2" s="1"/>
  <c r="BR51" i="2"/>
  <c r="BV36" i="2"/>
  <c r="BX36" i="2" s="1"/>
  <c r="B36" i="2" s="1"/>
  <c r="BR35" i="2"/>
  <c r="BR32" i="2"/>
  <c r="BU44" i="2"/>
  <c r="F44" i="2" s="1"/>
  <c r="BU61" i="2"/>
  <c r="F61" i="2" s="1"/>
  <c r="BR11" i="2"/>
  <c r="BR44" i="2"/>
  <c r="BR61" i="2"/>
  <c r="BU32" i="2"/>
  <c r="F32" i="2" s="1"/>
  <c r="D49" i="2"/>
  <c r="BR65" i="2"/>
  <c r="BX52" i="2"/>
  <c r="B52" i="2" s="1"/>
  <c r="BU48" i="2"/>
  <c r="F48" i="2" s="1"/>
  <c r="BR36" i="2"/>
  <c r="D29" i="2"/>
  <c r="BV10" i="2"/>
  <c r="BX10" i="2" s="1"/>
  <c r="B10" i="2" s="1"/>
  <c r="D35" i="2"/>
  <c r="BR27" i="2"/>
  <c r="BR45" i="2"/>
  <c r="BU25" i="2"/>
  <c r="F25" i="2" s="1"/>
  <c r="D23" i="2"/>
  <c r="BR22" i="2"/>
  <c r="BR12" i="2"/>
  <c r="BV26" i="2"/>
  <c r="BX26" i="2" s="1"/>
  <c r="B26" i="2" s="1"/>
  <c r="BR10" i="2"/>
  <c r="D25" i="2"/>
  <c r="BR14" i="2"/>
  <c r="BX23" i="2"/>
  <c r="B23" i="2" s="1"/>
  <c r="BX20" i="2"/>
  <c r="B20" i="2" s="1"/>
  <c r="D16" i="2"/>
  <c r="BX14" i="2"/>
  <c r="B14" i="2" s="1"/>
  <c r="CB14" i="2" s="1"/>
  <c r="E14" i="2" s="1"/>
  <c r="D14" i="2"/>
  <c r="BV12" i="2"/>
  <c r="BX12" i="2" s="1"/>
  <c r="B12" i="2" s="1"/>
  <c r="BR43" i="2"/>
  <c r="BX43" i="2"/>
  <c r="B43" i="2" s="1"/>
  <c r="D43" i="2"/>
  <c r="BU43" i="2"/>
  <c r="F43" i="2" s="1"/>
  <c r="D66" i="2"/>
  <c r="BU38" i="2"/>
  <c r="F38" i="2" s="1"/>
  <c r="BX24" i="2"/>
  <c r="B24" i="2" s="1"/>
  <c r="D58" i="2"/>
  <c r="D52" i="2"/>
  <c r="D45" i="2"/>
  <c r="BU64" i="2"/>
  <c r="F64" i="2" s="1"/>
  <c r="BW65" i="2"/>
  <c r="BX65" i="2" s="1"/>
  <c r="B65" i="2" s="1"/>
  <c r="BR59" i="2"/>
  <c r="BV48" i="2"/>
  <c r="BX48" i="2" s="1"/>
  <c r="B48" i="2" s="1"/>
  <c r="D24" i="2"/>
  <c r="BU11" i="2"/>
  <c r="F11" i="2" s="1"/>
  <c r="BV61" i="2"/>
  <c r="BX61" i="2" s="1"/>
  <c r="B61" i="2" s="1"/>
  <c r="BU29" i="2"/>
  <c r="F29" i="2" s="1"/>
  <c r="BW58" i="2"/>
  <c r="BX58" i="2" s="1"/>
  <c r="B58" i="2" s="1"/>
  <c r="BR54" i="2"/>
  <c r="BX25" i="2"/>
  <c r="B25" i="2" s="1"/>
  <c r="D61" i="2"/>
  <c r="D10" i="2"/>
  <c r="BU14" i="2"/>
  <c r="F14" i="2" s="1"/>
  <c r="BU23" i="2"/>
  <c r="F23" i="2" s="1"/>
  <c r="BR49" i="2"/>
  <c r="BX31" i="2"/>
  <c r="B31" i="2" s="1"/>
  <c r="BR62" i="2"/>
  <c r="BR33" i="2"/>
  <c r="BU52" i="2"/>
  <c r="F52" i="2" s="1"/>
  <c r="D40" i="2"/>
  <c r="BR34" i="2"/>
  <c r="BR61" i="1"/>
  <c r="BR82" i="1"/>
  <c r="BR66" i="1"/>
  <c r="BR33" i="1"/>
  <c r="D55" i="1"/>
  <c r="BR55" i="1"/>
  <c r="BR45" i="1"/>
  <c r="BR41" i="1"/>
  <c r="BU84" i="1"/>
  <c r="F84" i="1" s="1"/>
  <c r="D84" i="1"/>
  <c r="BU75" i="1"/>
  <c r="F75" i="1" s="1"/>
  <c r="BX84" i="1"/>
  <c r="B84" i="1" s="1"/>
  <c r="D75" i="1"/>
  <c r="BX47" i="1"/>
  <c r="B47" i="1" s="1"/>
  <c r="D11" i="1"/>
  <c r="D33" i="1"/>
  <c r="BV12" i="1"/>
  <c r="BX12" i="1" s="1"/>
  <c r="B12" i="1" s="1"/>
  <c r="D40" i="1"/>
  <c r="D12" i="1"/>
  <c r="BW40" i="2"/>
  <c r="BX40" i="2" s="1"/>
  <c r="B40" i="2" s="1"/>
  <c r="BU40" i="2"/>
  <c r="F40" i="2" s="1"/>
  <c r="BU30" i="1"/>
  <c r="F30" i="1" s="1"/>
  <c r="BR64" i="2"/>
  <c r="D12" i="2"/>
  <c r="D42" i="1"/>
  <c r="BR25" i="1"/>
  <c r="D33" i="2"/>
  <c r="BX33" i="2"/>
  <c r="B33" i="2" s="1"/>
  <c r="BU24" i="2"/>
  <c r="F24" i="2" s="1"/>
  <c r="BR31" i="2"/>
  <c r="BR67" i="2"/>
  <c r="D37" i="1"/>
  <c r="D57" i="1"/>
  <c r="BU47" i="1"/>
  <c r="F47" i="1" s="1"/>
  <c r="BU11" i="1"/>
  <c r="F11" i="1" s="1"/>
  <c r="BU71" i="1"/>
  <c r="F71" i="1" s="1"/>
  <c r="BU62" i="1"/>
  <c r="F62" i="1" s="1"/>
  <c r="BR54" i="1"/>
  <c r="D44" i="1"/>
  <c r="BU37" i="1"/>
  <c r="F37" i="1" s="1"/>
  <c r="BX75" i="1"/>
  <c r="B75" i="1" s="1"/>
  <c r="BU57" i="1"/>
  <c r="F57" i="1" s="1"/>
  <c r="BU40" i="1"/>
  <c r="F40" i="1" s="1"/>
  <c r="BU49" i="1"/>
  <c r="F49" i="1" s="1"/>
  <c r="BR78" i="1"/>
  <c r="D52" i="1"/>
  <c r="BR47" i="1"/>
  <c r="D30" i="1"/>
  <c r="BR10" i="1"/>
  <c r="D47" i="1"/>
  <c r="BX82" i="1"/>
  <c r="B82" i="1" s="1"/>
  <c r="BR77" i="1"/>
  <c r="D62" i="1"/>
  <c r="D79" i="1"/>
  <c r="BR49" i="1"/>
  <c r="BX31" i="1"/>
  <c r="B31" i="1" s="1"/>
  <c r="BR79" i="1"/>
  <c r="BR37" i="1"/>
  <c r="BR14" i="1"/>
  <c r="BV37" i="1"/>
  <c r="BX37" i="1" s="1"/>
  <c r="B37" i="1" s="1"/>
  <c r="BU33" i="1"/>
  <c r="F33" i="1" s="1"/>
  <c r="D46" i="1"/>
  <c r="BV55" i="1"/>
  <c r="BV46" i="1"/>
  <c r="BX46" i="1" s="1"/>
  <c r="B46" i="1" s="1"/>
  <c r="BR75" i="1"/>
  <c r="BR31" i="1"/>
  <c r="BU55" i="1"/>
  <c r="F55" i="1" s="1"/>
  <c r="BV45" i="1"/>
  <c r="BX45" i="1" s="1"/>
  <c r="B45" i="1" s="1"/>
  <c r="BR43" i="1"/>
  <c r="D59" i="1"/>
  <c r="BX11" i="1"/>
  <c r="B11" i="1" s="1"/>
  <c r="BR35" i="1"/>
  <c r="BU52" i="1"/>
  <c r="F52" i="1" s="1"/>
  <c r="BU31" i="1"/>
  <c r="F31" i="1" s="1"/>
  <c r="BU45" i="1"/>
  <c r="F45" i="1" s="1"/>
  <c r="BV52" i="1"/>
  <c r="BX52" i="1" s="1"/>
  <c r="B52" i="1" s="1"/>
  <c r="D36" i="1"/>
  <c r="BR64" i="1"/>
  <c r="BX57" i="1"/>
  <c r="B57" i="1" s="1"/>
  <c r="BR44" i="1"/>
  <c r="BX40" i="1"/>
  <c r="B40" i="1" s="1"/>
  <c r="D31" i="1"/>
  <c r="D67" i="1"/>
  <c r="BW55" i="1"/>
  <c r="BU50" i="1"/>
  <c r="F50" i="1" s="1"/>
  <c r="BX61" i="1"/>
  <c r="B61" i="1" s="1"/>
  <c r="BR36" i="1"/>
  <c r="BR40" i="1"/>
  <c r="BX77" i="1"/>
  <c r="B77" i="1" s="1"/>
  <c r="D66" i="1"/>
  <c r="BW59" i="1"/>
  <c r="BX59" i="1" s="1"/>
  <c r="B59" i="1" s="1"/>
  <c r="BU59" i="1"/>
  <c r="F59" i="1" s="1"/>
  <c r="BU34" i="1"/>
  <c r="F34" i="1" s="1"/>
  <c r="BU41" i="1"/>
  <c r="F41" i="1" s="1"/>
  <c r="BR50" i="2"/>
  <c r="BX60" i="2"/>
  <c r="B60" i="2" s="1"/>
  <c r="BR25" i="2"/>
  <c r="BX51" i="2"/>
  <c r="B51" i="2" s="1"/>
  <c r="D38" i="2"/>
  <c r="BW38" i="2"/>
  <c r="BX38" i="2" s="1"/>
  <c r="B38" i="2" s="1"/>
  <c r="BR47" i="2"/>
  <c r="D47" i="2"/>
  <c r="BR65" i="1"/>
  <c r="BU64" i="1"/>
  <c r="F64" i="1" s="1"/>
  <c r="D64" i="1"/>
  <c r="BU60" i="1"/>
  <c r="F60" i="1" s="1"/>
  <c r="BX35" i="1"/>
  <c r="B35" i="1" s="1"/>
  <c r="BU21" i="2"/>
  <c r="F21" i="2" s="1"/>
  <c r="D21" i="2"/>
  <c r="BX21" i="2"/>
  <c r="B21" i="2" s="1"/>
  <c r="BX59" i="2"/>
  <c r="B59" i="2" s="1"/>
  <c r="BX42" i="2"/>
  <c r="B42" i="2" s="1"/>
  <c r="BU42" i="2"/>
  <c r="F42" i="2" s="1"/>
  <c r="BR38" i="2"/>
  <c r="BU65" i="2"/>
  <c r="F65" i="2" s="1"/>
  <c r="D50" i="2"/>
  <c r="BX37" i="2"/>
  <c r="B37" i="2" s="1"/>
  <c r="BR37" i="2"/>
  <c r="BX67" i="2"/>
  <c r="B67" i="2" s="1"/>
  <c r="BR71" i="1"/>
  <c r="D71" i="1"/>
  <c r="BX68" i="1"/>
  <c r="B68" i="1" s="1"/>
  <c r="BR68" i="1"/>
  <c r="BR50" i="1"/>
  <c r="BX53" i="1"/>
  <c r="B53" i="1" s="1"/>
  <c r="BR53" i="1"/>
  <c r="BR42" i="1"/>
  <c r="BR59" i="1"/>
  <c r="BW36" i="1"/>
  <c r="BX36" i="1" s="1"/>
  <c r="B36" i="1" s="1"/>
  <c r="BU36" i="1"/>
  <c r="F36" i="1" s="1"/>
  <c r="BX56" i="1"/>
  <c r="B56" i="1" s="1"/>
  <c r="BX22" i="2"/>
  <c r="B22" i="2" s="1"/>
  <c r="BU54" i="2"/>
  <c r="F54" i="2" s="1"/>
  <c r="BX11" i="2"/>
  <c r="B11" i="2" s="1"/>
  <c r="BR40" i="2"/>
  <c r="BX78" i="1"/>
  <c r="B78" i="1" s="1"/>
  <c r="BX13" i="1"/>
  <c r="B13" i="1" s="1"/>
  <c r="BR13" i="1"/>
  <c r="BU13" i="1"/>
  <c r="F13" i="1" s="1"/>
  <c r="D41" i="2"/>
  <c r="BX10" i="1"/>
  <c r="B10" i="1" s="1"/>
  <c r="D69" i="1"/>
  <c r="BU70" i="1"/>
  <c r="F70" i="1" s="1"/>
  <c r="BR69" i="1"/>
  <c r="BU83" i="1"/>
  <c r="F83" i="1" s="1"/>
  <c r="BR41" i="2"/>
  <c r="BR42" i="2"/>
  <c r="BX83" i="1"/>
  <c r="B83" i="1" s="1"/>
  <c r="BR83" i="1"/>
  <c r="BR70" i="1"/>
  <c r="BW44" i="1"/>
  <c r="BX44" i="1" s="1"/>
  <c r="B44" i="1" s="1"/>
  <c r="BU44" i="1"/>
  <c r="F44" i="1" s="1"/>
  <c r="BR72" i="1"/>
  <c r="BR67" i="1"/>
  <c r="D39" i="1"/>
  <c r="BR39" i="1"/>
  <c r="BU24" i="1"/>
  <c r="F24" i="1" s="1"/>
  <c r="BX24" i="1"/>
  <c r="B24" i="1" s="1"/>
  <c r="BR24" i="1"/>
  <c r="BR60" i="1"/>
  <c r="BX25" i="1"/>
  <c r="B25" i="1" s="1"/>
  <c r="BX39" i="2"/>
  <c r="B39" i="2" s="1"/>
  <c r="BR39" i="2"/>
  <c r="BU27" i="2"/>
  <c r="F27" i="2" s="1"/>
  <c r="BU41" i="2"/>
  <c r="F41" i="2" s="1"/>
  <c r="BV50" i="2"/>
  <c r="BX50" i="2" s="1"/>
  <c r="B50" i="2" s="1"/>
  <c r="D44" i="2"/>
  <c r="D67" i="2"/>
  <c r="BV66" i="1"/>
  <c r="BX66" i="1" s="1"/>
  <c r="B66" i="1" s="1"/>
  <c r="D11" i="2"/>
  <c r="D34" i="2"/>
  <c r="BU34" i="2"/>
  <c r="BV41" i="2"/>
  <c r="BX41" i="2" s="1"/>
  <c r="B41" i="2" s="1"/>
  <c r="BV60" i="1"/>
  <c r="BX60" i="1" s="1"/>
  <c r="B60" i="1" s="1"/>
  <c r="BV47" i="2"/>
  <c r="BX47" i="2" s="1"/>
  <c r="B47" i="2" s="1"/>
  <c r="D60" i="1"/>
  <c r="BV27" i="2"/>
  <c r="BX27" i="2" s="1"/>
  <c r="B27" i="2" s="1"/>
  <c r="D27" i="2"/>
  <c r="D13" i="1"/>
  <c r="D82" i="1"/>
  <c r="BU82" i="1"/>
  <c r="F82" i="1" s="1"/>
  <c r="BU47" i="2"/>
  <c r="F47" i="2" s="1"/>
  <c r="D83" i="1"/>
  <c r="D37" i="2"/>
  <c r="BU37" i="2"/>
  <c r="F37" i="2" s="1"/>
  <c r="D51" i="2"/>
  <c r="BU51" i="2"/>
  <c r="F51" i="2" s="1"/>
  <c r="D59" i="2"/>
  <c r="BU59" i="2"/>
  <c r="F59" i="2" s="1"/>
  <c r="BU53" i="1"/>
  <c r="F53" i="1" s="1"/>
  <c r="D53" i="1"/>
  <c r="BV67" i="1"/>
  <c r="BX67" i="1" s="1"/>
  <c r="B67" i="1" s="1"/>
  <c r="BU67" i="1"/>
  <c r="F67" i="1" s="1"/>
  <c r="BU56" i="1"/>
  <c r="F56" i="1" s="1"/>
  <c r="D56" i="1"/>
  <c r="BU25" i="1"/>
  <c r="F25" i="1" s="1"/>
  <c r="D25" i="1"/>
  <c r="BU33" i="2"/>
  <c r="F33" i="2" s="1"/>
  <c r="BU49" i="2"/>
  <c r="F49" i="2" s="1"/>
  <c r="BV54" i="2"/>
  <c r="BX54" i="2" s="1"/>
  <c r="B54" i="2" s="1"/>
  <c r="D54" i="2"/>
  <c r="BV49" i="2"/>
  <c r="BX49" i="2" s="1"/>
  <c r="B49" i="2" s="1"/>
  <c r="D39" i="2"/>
  <c r="BU69" i="1"/>
  <c r="F69" i="1" s="1"/>
  <c r="D34" i="1"/>
  <c r="BX71" i="1"/>
  <c r="B71" i="1" s="1"/>
  <c r="BX43" i="1"/>
  <c r="B43" i="1" s="1"/>
  <c r="BX65" i="1"/>
  <c r="B65" i="1" s="1"/>
  <c r="BX33" i="1"/>
  <c r="B33" i="1" s="1"/>
  <c r="BX54" i="1"/>
  <c r="B54" i="1" s="1"/>
  <c r="BX30" i="1"/>
  <c r="B30" i="1" s="1"/>
  <c r="BX64" i="1"/>
  <c r="B64" i="1" s="1"/>
  <c r="BX72" i="1"/>
  <c r="B72" i="1" s="1"/>
  <c r="D35" i="1"/>
  <c r="BU35" i="1"/>
  <c r="F35" i="1" s="1"/>
  <c r="BU61" i="1"/>
  <c r="F61" i="1" s="1"/>
  <c r="D61" i="1"/>
  <c r="BU78" i="1"/>
  <c r="F78" i="1" s="1"/>
  <c r="D78" i="1"/>
  <c r="D68" i="1"/>
  <c r="BU68" i="1"/>
  <c r="F68" i="1" s="1"/>
  <c r="BV42" i="1"/>
  <c r="BX42" i="1" s="1"/>
  <c r="B42" i="1" s="1"/>
  <c r="D54" i="1"/>
  <c r="D65" i="1"/>
  <c r="BU65" i="1"/>
  <c r="F65" i="1" s="1"/>
  <c r="D24" i="1"/>
  <c r="BV69" i="1"/>
  <c r="BX69" i="1" s="1"/>
  <c r="B69" i="1" s="1"/>
  <c r="BV39" i="1"/>
  <c r="BX39" i="1" s="1"/>
  <c r="B39" i="1" s="1"/>
  <c r="BU66" i="1"/>
  <c r="F66" i="1" s="1"/>
  <c r="BU60" i="2"/>
  <c r="F60" i="2" s="1"/>
  <c r="D60" i="2"/>
  <c r="BV44" i="2"/>
  <c r="BX44" i="2" s="1"/>
  <c r="B44" i="2" s="1"/>
  <c r="BU39" i="2"/>
  <c r="F39" i="2" s="1"/>
  <c r="BV62" i="2"/>
  <c r="BX62" i="2" s="1"/>
  <c r="B62" i="2" s="1"/>
  <c r="BU62" i="2"/>
  <c r="F62" i="2" s="1"/>
  <c r="D22" i="2"/>
  <c r="BU22" i="2"/>
  <c r="F22" i="2" s="1"/>
  <c r="BV50" i="1"/>
  <c r="BX50" i="1" s="1"/>
  <c r="B50" i="1" s="1"/>
  <c r="D50" i="1"/>
  <c r="BU54" i="1"/>
  <c r="F54" i="1" s="1"/>
  <c r="BV34" i="1"/>
  <c r="BX34" i="1" s="1"/>
  <c r="B34" i="1" s="1"/>
  <c r="BV16" i="2"/>
  <c r="BX16" i="2" s="1"/>
  <c r="B16" i="2" s="1"/>
  <c r="BU16" i="2"/>
  <c r="F16" i="2" s="1"/>
  <c r="BU72" i="1"/>
  <c r="F72" i="1" s="1"/>
  <c r="D72" i="1"/>
  <c r="BV79" i="1"/>
  <c r="BX79" i="1" s="1"/>
  <c r="B79" i="1" s="1"/>
  <c r="BU79" i="1"/>
  <c r="F79" i="1" s="1"/>
  <c r="BU42" i="1"/>
  <c r="F42" i="1" s="1"/>
  <c r="BU10" i="1"/>
  <c r="F10" i="1" s="1"/>
  <c r="D10" i="1"/>
  <c r="BU39" i="1"/>
  <c r="F39" i="1" s="1"/>
  <c r="BU31" i="2"/>
  <c r="F31" i="2" s="1"/>
  <c r="D31" i="2"/>
  <c r="D42" i="2"/>
  <c r="BU50" i="2"/>
  <c r="F50" i="2" s="1"/>
  <c r="BU77" i="1"/>
  <c r="F77" i="1" s="1"/>
  <c r="D77" i="1"/>
  <c r="D70" i="1"/>
  <c r="BV70" i="1"/>
  <c r="BX70" i="1" s="1"/>
  <c r="B70" i="1" s="1"/>
  <c r="D41" i="1"/>
  <c r="BV41" i="1"/>
  <c r="BX41" i="1" s="1"/>
  <c r="B41" i="1" s="1"/>
  <c r="D14" i="1"/>
  <c r="BV14" i="1"/>
  <c r="BX14" i="1" s="1"/>
  <c r="B14" i="1" s="1"/>
  <c r="BW74" i="2" l="1"/>
  <c r="B34" i="2"/>
  <c r="CA45" i="2" s="1"/>
  <c r="CB45" i="2" s="1"/>
  <c r="E45" i="2" s="1"/>
  <c r="F34" i="2"/>
  <c r="BZ22" i="1"/>
  <c r="CA22" i="1" s="1"/>
  <c r="E22" i="1" s="1"/>
  <c r="BZ63" i="1"/>
  <c r="CA63" i="1" s="1"/>
  <c r="E63" i="1" s="1"/>
  <c r="BZ10" i="1"/>
  <c r="CA10" i="1" s="1"/>
  <c r="E10" i="1" s="1"/>
  <c r="BZ15" i="1"/>
  <c r="CA15" i="1" s="1"/>
  <c r="E15" i="1" s="1"/>
  <c r="BZ17" i="1"/>
  <c r="CA17" i="1" s="1"/>
  <c r="E17" i="1" s="1"/>
  <c r="BZ60" i="1"/>
  <c r="CA60" i="1" s="1"/>
  <c r="E60" i="1" s="1"/>
  <c r="BZ18" i="1"/>
  <c r="CA18" i="1" s="1"/>
  <c r="E18" i="1" s="1"/>
  <c r="CA86" i="1"/>
  <c r="E86" i="1" s="1"/>
  <c r="BZ80" i="1"/>
  <c r="CA80" i="1" s="1"/>
  <c r="E80" i="1" s="1"/>
  <c r="CA56" i="2"/>
  <c r="CB56" i="2" s="1"/>
  <c r="E56" i="2" s="1"/>
  <c r="BZ29" i="1"/>
  <c r="CA29" i="1" s="1"/>
  <c r="E29" i="1" s="1"/>
  <c r="BZ27" i="1"/>
  <c r="CA27" i="1" s="1"/>
  <c r="E27" i="1" s="1"/>
  <c r="CA57" i="2"/>
  <c r="CB57" i="2" s="1"/>
  <c r="E57" i="2" s="1"/>
  <c r="BZ28" i="1"/>
  <c r="CA28" i="1" s="1"/>
  <c r="E28" i="1" s="1"/>
  <c r="BZ81" i="1"/>
  <c r="CA81" i="1" s="1"/>
  <c r="E81" i="1" s="1"/>
  <c r="BZ26" i="1"/>
  <c r="CA26" i="1" s="1"/>
  <c r="E26" i="1" s="1"/>
  <c r="CA55" i="2"/>
  <c r="CB55" i="2" s="1"/>
  <c r="E55" i="2" s="1"/>
  <c r="CA53" i="2"/>
  <c r="CB53" i="2" s="1"/>
  <c r="E53" i="2" s="1"/>
  <c r="BZ32" i="1"/>
  <c r="CA32" i="1" s="1"/>
  <c r="E32" i="1" s="1"/>
  <c r="BZ23" i="1"/>
  <c r="CA23" i="1" s="1"/>
  <c r="E23" i="1" s="1"/>
  <c r="BZ20" i="1"/>
  <c r="CA20" i="1" s="1"/>
  <c r="E20" i="1" s="1"/>
  <c r="BZ19" i="1"/>
  <c r="CA19" i="1" s="1"/>
  <c r="E19" i="1" s="1"/>
  <c r="BZ21" i="1"/>
  <c r="CA21" i="1" s="1"/>
  <c r="E21" i="1" s="1"/>
  <c r="CA18" i="2"/>
  <c r="CB18" i="2" s="1"/>
  <c r="E18" i="2" s="1"/>
  <c r="CA19" i="2"/>
  <c r="CB19" i="2" s="1"/>
  <c r="E19" i="2" s="1"/>
  <c r="CA17" i="2"/>
  <c r="CB17" i="2" s="1"/>
  <c r="E17" i="2" s="1"/>
  <c r="CA15" i="2"/>
  <c r="CB15" i="2" s="1"/>
  <c r="E15" i="2" s="1"/>
  <c r="CA13" i="2"/>
  <c r="CB13" i="2" s="1"/>
  <c r="E13" i="2" s="1"/>
  <c r="BZ73" i="1"/>
  <c r="CA73" i="1" s="1"/>
  <c r="E73" i="1" s="1"/>
  <c r="BZ74" i="1"/>
  <c r="CA74" i="1" s="1"/>
  <c r="E74" i="1" s="1"/>
  <c r="BX55" i="1"/>
  <c r="B55" i="1" s="1"/>
  <c r="BZ48" i="1" s="1"/>
  <c r="CA48" i="1" s="1"/>
  <c r="E48" i="1" s="1"/>
  <c r="CA16" i="2"/>
  <c r="CB16" i="2" s="1"/>
  <c r="E16" i="2" s="1"/>
  <c r="BZ84" i="1"/>
  <c r="CA84" i="1" s="1"/>
  <c r="E84" i="1" s="1"/>
  <c r="CA29" i="2"/>
  <c r="CA39" i="2"/>
  <c r="CB39" i="2" s="1"/>
  <c r="E39" i="2" s="1"/>
  <c r="CA44" i="2"/>
  <c r="CB44" i="2" s="1"/>
  <c r="E44" i="2" s="1"/>
  <c r="CA34" i="2"/>
  <c r="CB34" i="2" s="1"/>
  <c r="E34" i="2" s="1"/>
  <c r="CA10" i="2"/>
  <c r="CB10" i="2" s="1"/>
  <c r="E10" i="2" s="1"/>
  <c r="CA31" i="2"/>
  <c r="CB31" i="2" s="1"/>
  <c r="E31" i="2" s="1"/>
  <c r="CA35" i="2"/>
  <c r="CB35" i="2" s="1"/>
  <c r="E35" i="2" s="1"/>
  <c r="CA42" i="2"/>
  <c r="CB42" i="2" s="1"/>
  <c r="E42" i="2" s="1"/>
  <c r="CA32" i="2"/>
  <c r="CB32" i="2" s="1"/>
  <c r="E32" i="2" s="1"/>
  <c r="CA30" i="2"/>
  <c r="CB30" i="2" s="1"/>
  <c r="E30" i="2" s="1"/>
  <c r="CA33" i="2"/>
  <c r="CB33" i="2" s="1"/>
  <c r="E33" i="2" s="1"/>
  <c r="CA50" i="2"/>
  <c r="CB50" i="2" s="1"/>
  <c r="E50" i="2" s="1"/>
  <c r="CA62" i="2"/>
  <c r="CB62" i="2" s="1"/>
  <c r="E62" i="2" s="1"/>
  <c r="CA26" i="2"/>
  <c r="CB26" i="2" s="1"/>
  <c r="E26" i="2" s="1"/>
  <c r="CA11" i="2"/>
  <c r="CB11" i="2" s="1"/>
  <c r="E11" i="2" s="1"/>
  <c r="CA22" i="2"/>
  <c r="CB22" i="2" s="1"/>
  <c r="E22" i="2" s="1"/>
  <c r="CA27" i="2"/>
  <c r="CB27" i="2" s="1"/>
  <c r="E27" i="2" s="1"/>
  <c r="CA23" i="2"/>
  <c r="CB23" i="2" s="1"/>
  <c r="E23" i="2" s="1"/>
  <c r="CA12" i="2"/>
  <c r="CB12" i="2" s="1"/>
  <c r="E12" i="2" s="1"/>
  <c r="CA24" i="2"/>
  <c r="CB24" i="2" s="1"/>
  <c r="E24" i="2" s="1"/>
  <c r="CA25" i="2"/>
  <c r="CB25" i="2" s="1"/>
  <c r="E25" i="2" s="1"/>
  <c r="CA20" i="2"/>
  <c r="CB20" i="2" s="1"/>
  <c r="E20" i="2" s="1"/>
  <c r="CA14" i="2"/>
  <c r="CA21" i="2"/>
  <c r="CB21" i="2" s="1"/>
  <c r="E21" i="2" s="1"/>
  <c r="CA58" i="2"/>
  <c r="CB58" i="2" s="1"/>
  <c r="E58" i="2" s="1"/>
  <c r="CA59" i="2"/>
  <c r="CB59" i="2" s="1"/>
  <c r="E59" i="2" s="1"/>
  <c r="CA60" i="2"/>
  <c r="CB60" i="2" s="1"/>
  <c r="E60" i="2" s="1"/>
  <c r="CA54" i="2"/>
  <c r="CB54" i="2" s="1"/>
  <c r="E54" i="2" s="1"/>
  <c r="CA61" i="2"/>
  <c r="CB61" i="2" s="1"/>
  <c r="E61" i="2" s="1"/>
  <c r="CA52" i="2"/>
  <c r="CB52" i="2" s="1"/>
  <c r="E52" i="2" s="1"/>
  <c r="CA51" i="2"/>
  <c r="CB51" i="2" s="1"/>
  <c r="E51" i="2" s="1"/>
  <c r="CA47" i="2"/>
  <c r="CB47" i="2" s="1"/>
  <c r="E47" i="2" s="1"/>
  <c r="CA49" i="2"/>
  <c r="CB49" i="2" s="1"/>
  <c r="E49" i="2" s="1"/>
  <c r="BZ78" i="1"/>
  <c r="CA78" i="1" s="1"/>
  <c r="E78" i="1" s="1"/>
  <c r="BZ79" i="1"/>
  <c r="CA79" i="1" s="1"/>
  <c r="E79" i="1" s="1"/>
  <c r="BZ83" i="1"/>
  <c r="CA83" i="1" s="1"/>
  <c r="E83" i="1" s="1"/>
  <c r="BZ77" i="1"/>
  <c r="CA77" i="1" s="1"/>
  <c r="E77" i="1" s="1"/>
  <c r="BZ82" i="1"/>
  <c r="CA82" i="1" s="1"/>
  <c r="E82" i="1" s="1"/>
  <c r="CA48" i="2"/>
  <c r="CB48" i="2" s="1"/>
  <c r="E48" i="2" s="1"/>
  <c r="CA37" i="2"/>
  <c r="CB37" i="2" s="1"/>
  <c r="E37" i="2" s="1"/>
  <c r="CA38" i="2"/>
  <c r="CB38" i="2" s="1"/>
  <c r="E38" i="2" s="1"/>
  <c r="CA41" i="2"/>
  <c r="CB41" i="2" s="1"/>
  <c r="E41" i="2" s="1"/>
  <c r="CA43" i="2"/>
  <c r="CB43" i="2" s="1"/>
  <c r="E43" i="2" s="1"/>
  <c r="CA36" i="2"/>
  <c r="CB36" i="2" s="1"/>
  <c r="E36" i="2" s="1"/>
  <c r="CA40" i="2"/>
  <c r="CB40" i="2" s="1"/>
  <c r="E40" i="2" s="1"/>
  <c r="BZ62" i="1"/>
  <c r="CA62" i="1" s="1"/>
  <c r="E62" i="1" s="1"/>
  <c r="BZ72" i="1"/>
  <c r="CA72" i="1" s="1"/>
  <c r="E72" i="1" s="1"/>
  <c r="BZ67" i="1"/>
  <c r="CA67" i="1" s="1"/>
  <c r="E67" i="1" s="1"/>
  <c r="BZ75" i="1"/>
  <c r="CA75" i="1" s="1"/>
  <c r="E75" i="1" s="1"/>
  <c r="BZ71" i="1"/>
  <c r="CA71" i="1" s="1"/>
  <c r="E71" i="1" s="1"/>
  <c r="BZ66" i="1"/>
  <c r="CA66" i="1" s="1"/>
  <c r="E66" i="1" s="1"/>
  <c r="BZ59" i="1"/>
  <c r="CA59" i="1" s="1"/>
  <c r="E59" i="1" s="1"/>
  <c r="BZ64" i="1"/>
  <c r="CA64" i="1" s="1"/>
  <c r="E64" i="1" s="1"/>
  <c r="BZ69" i="1"/>
  <c r="CA69" i="1" s="1"/>
  <c r="E69" i="1" s="1"/>
  <c r="BZ61" i="1"/>
  <c r="CA61" i="1" s="1"/>
  <c r="E61" i="1" s="1"/>
  <c r="BZ68" i="1"/>
  <c r="CA68" i="1" s="1"/>
  <c r="E68" i="1" s="1"/>
  <c r="BZ70" i="1"/>
  <c r="CA70" i="1" s="1"/>
  <c r="E70" i="1" s="1"/>
  <c r="BZ65" i="1"/>
  <c r="CA65" i="1" s="1"/>
  <c r="E65" i="1" s="1"/>
  <c r="BZ30" i="1"/>
  <c r="CA30" i="1" s="1"/>
  <c r="E30" i="1" s="1"/>
  <c r="BZ31" i="1"/>
  <c r="CA31" i="1" s="1"/>
  <c r="E31" i="1" s="1"/>
  <c r="BZ12" i="1"/>
  <c r="CA12" i="1" s="1"/>
  <c r="E12" i="1" s="1"/>
  <c r="BZ37" i="1"/>
  <c r="CA37" i="1" s="1"/>
  <c r="E37" i="1" s="1"/>
  <c r="BZ34" i="1"/>
  <c r="CA34" i="1" s="1"/>
  <c r="E34" i="1" s="1"/>
  <c r="BZ14" i="1"/>
  <c r="CA14" i="1" s="1"/>
  <c r="E14" i="1" s="1"/>
  <c r="BZ35" i="1"/>
  <c r="CA35" i="1" s="1"/>
  <c r="E35" i="1" s="1"/>
  <c r="BZ24" i="1"/>
  <c r="CA24" i="1" s="1"/>
  <c r="E24" i="1" s="1"/>
  <c r="BZ25" i="1"/>
  <c r="CA25" i="1" s="1"/>
  <c r="E25" i="1" s="1"/>
  <c r="BZ13" i="1"/>
  <c r="CA13" i="1" s="1"/>
  <c r="E13" i="1" s="1"/>
  <c r="BZ11" i="1"/>
  <c r="CA11" i="1" s="1"/>
  <c r="E11" i="1" s="1"/>
  <c r="BZ33" i="1"/>
  <c r="CA33" i="1" s="1"/>
  <c r="E33" i="1" s="1"/>
  <c r="BZ36" i="1"/>
  <c r="CA36" i="1" s="1"/>
  <c r="E36" i="1" s="1"/>
  <c r="CB29" i="2" l="1"/>
  <c r="BZ45" i="1"/>
  <c r="CA45" i="1" s="1"/>
  <c r="E45" i="1" s="1"/>
  <c r="BZ51" i="1"/>
  <c r="CA51" i="1" s="1"/>
  <c r="E51" i="1" s="1"/>
  <c r="BZ53" i="1"/>
  <c r="CA53" i="1" s="1"/>
  <c r="E53" i="1" s="1"/>
  <c r="BZ56" i="1"/>
  <c r="CA56" i="1" s="1"/>
  <c r="E56" i="1" s="1"/>
  <c r="BZ46" i="1"/>
  <c r="CA46" i="1" s="1"/>
  <c r="E46" i="1" s="1"/>
  <c r="BZ47" i="1"/>
  <c r="CA47" i="1" s="1"/>
  <c r="E47" i="1" s="1"/>
  <c r="BZ44" i="1"/>
  <c r="CA44" i="1" s="1"/>
  <c r="E44" i="1" s="1"/>
  <c r="BZ43" i="1"/>
  <c r="CA43" i="1" s="1"/>
  <c r="E43" i="1" s="1"/>
  <c r="BZ40" i="1"/>
  <c r="CA40" i="1" s="1"/>
  <c r="E40" i="1" s="1"/>
  <c r="BZ55" i="1"/>
  <c r="CA55" i="1" s="1"/>
  <c r="E55" i="1" s="1"/>
  <c r="BZ41" i="1"/>
  <c r="CA41" i="1" s="1"/>
  <c r="E41" i="1" s="1"/>
  <c r="BZ50" i="1"/>
  <c r="CA50" i="1" s="1"/>
  <c r="E50" i="1" s="1"/>
  <c r="BZ49" i="1"/>
  <c r="CA49" i="1" s="1"/>
  <c r="E49" i="1" s="1"/>
  <c r="BZ39" i="1"/>
  <c r="CA39" i="1" s="1"/>
  <c r="E39" i="1" s="1"/>
  <c r="BZ54" i="1"/>
  <c r="CA54" i="1" s="1"/>
  <c r="E54" i="1" s="1"/>
  <c r="BZ57" i="1"/>
  <c r="CA57" i="1" s="1"/>
  <c r="E57" i="1" s="1"/>
  <c r="BZ42" i="1"/>
  <c r="CA42" i="1" s="1"/>
  <c r="E42" i="1" s="1"/>
  <c r="BZ52" i="1"/>
  <c r="CA52" i="1" s="1"/>
  <c r="E52" i="1" s="1"/>
  <c r="I74" i="2"/>
  <c r="I3" i="2" s="1"/>
  <c r="G74" i="2"/>
  <c r="G3" i="2" s="1"/>
  <c r="BP68" i="2"/>
  <c r="BR68" i="2" s="1"/>
  <c r="BR74" i="2" s="1"/>
  <c r="BS68" i="2"/>
  <c r="D68" i="2" s="1"/>
  <c r="E29" i="2" l="1"/>
  <c r="BU68" i="2"/>
  <c r="BV68" i="2"/>
  <c r="BX68" i="2" s="1"/>
  <c r="B68" i="2" l="1"/>
  <c r="BX74" i="2"/>
  <c r="F68" i="2"/>
  <c r="BU74" i="2"/>
  <c r="CA67" i="2"/>
  <c r="CB67" i="2" s="1"/>
  <c r="E67" i="2" s="1"/>
  <c r="CA64" i="2"/>
  <c r="CA68" i="2"/>
  <c r="CB68" i="2" s="1"/>
  <c r="E68" i="2" s="1"/>
  <c r="CA69" i="2"/>
  <c r="CB69" i="2" s="1"/>
  <c r="E69" i="2" s="1"/>
  <c r="CA65" i="2"/>
  <c r="CB65" i="2" s="1"/>
  <c r="E65" i="2" s="1"/>
  <c r="CA66" i="2"/>
  <c r="CB66" i="2" s="1"/>
  <c r="E66" i="2" s="1"/>
  <c r="CB64" i="2" l="1"/>
  <c r="CA74" i="2"/>
  <c r="E64" i="2" l="1"/>
  <c r="CB74" i="2"/>
</calcChain>
</file>

<file path=xl/sharedStrings.xml><?xml version="1.0" encoding="utf-8"?>
<sst xmlns="http://schemas.openxmlformats.org/spreadsheetml/2006/main" count="736" uniqueCount="319">
  <si>
    <t>Number of WRR</t>
  </si>
  <si>
    <t>Event</t>
  </si>
  <si>
    <t>Rough and Tumble</t>
  </si>
  <si>
    <t>Woodcote 10k</t>
  </si>
  <si>
    <t>Dursley Dozen</t>
  </si>
  <si>
    <t>Bramley 10</t>
  </si>
  <si>
    <t>Bramley 20</t>
  </si>
  <si>
    <t>Bourton 10k</t>
  </si>
  <si>
    <t>Terminator</t>
  </si>
  <si>
    <t>Goring 10k</t>
  </si>
  <si>
    <t>Gloucester 20</t>
  </si>
  <si>
    <t>Cleevewold 14</t>
  </si>
  <si>
    <t>Banbury 15</t>
  </si>
  <si>
    <t>Maidenhead 10</t>
  </si>
  <si>
    <t>Compton 20</t>
  </si>
  <si>
    <t>Carterton 10k</t>
  </si>
  <si>
    <t>Motivation Charlton</t>
  </si>
  <si>
    <t>Chalgrove 10k</t>
  </si>
  <si>
    <t>Marlow 5</t>
  </si>
  <si>
    <t>Motivation Bletchingdon</t>
  </si>
  <si>
    <t>Banbury 5</t>
  </si>
  <si>
    <t>Results</t>
  </si>
  <si>
    <t>Name</t>
  </si>
  <si>
    <t>Date</t>
  </si>
  <si>
    <t>3rd Apr</t>
  </si>
  <si>
    <t>4th June</t>
  </si>
  <si>
    <t>7th June</t>
  </si>
  <si>
    <t>Total H1</t>
  </si>
  <si>
    <t>Total H2</t>
  </si>
  <si>
    <t>Total</t>
  </si>
  <si>
    <t>Count H1</t>
  </si>
  <si>
    <t>Count H2</t>
  </si>
  <si>
    <t xml:space="preserve"> </t>
  </si>
  <si>
    <t>Points</t>
  </si>
  <si>
    <t>Cat</t>
  </si>
  <si>
    <t>Races Counting</t>
  </si>
  <si>
    <t>Position in Age Cat</t>
  </si>
  <si>
    <t>Ranking Calc</t>
  </si>
  <si>
    <t>Ranking Calc 2</t>
  </si>
  <si>
    <t>Total Races Run</t>
  </si>
  <si>
    <t>Ranking In General</t>
  </si>
  <si>
    <t>Remove 0 Value</t>
  </si>
  <si>
    <t>Chris Miles</t>
  </si>
  <si>
    <t>S</t>
  </si>
  <si>
    <t>Gareth Petts</t>
  </si>
  <si>
    <t>Chris Ellis </t>
  </si>
  <si>
    <t>Michael Wise</t>
  </si>
  <si>
    <t>Mark Sheehan</t>
  </si>
  <si>
    <t>Will Downey</t>
  </si>
  <si>
    <t>Ed Kay</t>
  </si>
  <si>
    <t>Adam Leary</t>
  </si>
  <si>
    <t>Simon Le Good</t>
  </si>
  <si>
    <t>Matthew Lock</t>
  </si>
  <si>
    <t>Paul Sharp</t>
  </si>
  <si>
    <t>Graham Ferris</t>
  </si>
  <si>
    <t>V40</t>
  </si>
  <si>
    <t>Jamie Jones</t>
  </si>
  <si>
    <t>Chris Colbeck</t>
  </si>
  <si>
    <t>Toby Clarke</t>
  </si>
  <si>
    <t>James Field</t>
  </si>
  <si>
    <t>Fraser Howard</t>
  </si>
  <si>
    <t>Nigel Moss</t>
  </si>
  <si>
    <t>Kevin Hennessey</t>
  </si>
  <si>
    <t>Nick Dalton</t>
  </si>
  <si>
    <t>Tom Garrod</t>
  </si>
  <si>
    <t>Chris Hazell</t>
  </si>
  <si>
    <t>Justin Young</t>
  </si>
  <si>
    <t>Richard Redford</t>
  </si>
  <si>
    <t>Nick Morley</t>
  </si>
  <si>
    <t>Martin Butler</t>
  </si>
  <si>
    <t>Grant Hunter</t>
  </si>
  <si>
    <t>V50</t>
  </si>
  <si>
    <t>Tony Lock</t>
  </si>
  <si>
    <t>Paul Rushby</t>
  </si>
  <si>
    <t>Paul Ainslie</t>
  </si>
  <si>
    <t>Andy Church </t>
  </si>
  <si>
    <t>Nick Moglia</t>
  </si>
  <si>
    <t>David Brackston</t>
  </si>
  <si>
    <t>Roger Crossley</t>
  </si>
  <si>
    <t>Bob Green</t>
  </si>
  <si>
    <t>Brian Moore</t>
  </si>
  <si>
    <t>Graham Le Good</t>
  </si>
  <si>
    <t>V60</t>
  </si>
  <si>
    <t>John McCormac</t>
  </si>
  <si>
    <t>Keith Morgan</t>
  </si>
  <si>
    <t>John Abrams</t>
  </si>
  <si>
    <t>Frankie Snare</t>
  </si>
  <si>
    <t>Kirsty Davies</t>
  </si>
  <si>
    <t>Keri Cooper</t>
  </si>
  <si>
    <t>Sarah Green</t>
  </si>
  <si>
    <t>Tabitha Durkin</t>
  </si>
  <si>
    <t>V35</t>
  </si>
  <si>
    <t>Laura Jones</t>
  </si>
  <si>
    <t>Hannah Makins</t>
  </si>
  <si>
    <t>Nicola Henman</t>
  </si>
  <si>
    <t>Suzanne Reeve</t>
  </si>
  <si>
    <t>Sally Howard</t>
  </si>
  <si>
    <t>Sarah Morley</t>
  </si>
  <si>
    <t>Alison Maybrey</t>
  </si>
  <si>
    <t>Regina Lally</t>
  </si>
  <si>
    <t>Lucy Harris</t>
  </si>
  <si>
    <t>Rachel Stanley-Evans</t>
  </si>
  <si>
    <t>Jessica Wright</t>
  </si>
  <si>
    <t>Laura Davies</t>
  </si>
  <si>
    <t>Heather Smith</t>
  </si>
  <si>
    <t>V45</t>
  </si>
  <si>
    <t>Jacqui Gamage</t>
  </si>
  <si>
    <t>Emma Baker</t>
  </si>
  <si>
    <t>Sharon Christie</t>
  </si>
  <si>
    <t>Cathy Morley</t>
  </si>
  <si>
    <t>Tracey Moss</t>
  </si>
  <si>
    <t>Lisa Holland</t>
  </si>
  <si>
    <t>Lucy Garrod</t>
  </si>
  <si>
    <t>Bev Anderson</t>
  </si>
  <si>
    <t>Anne Rouget</t>
  </si>
  <si>
    <t>Hannah West</t>
  </si>
  <si>
    <t>V55</t>
  </si>
  <si>
    <t>Judith Le Good</t>
  </si>
  <si>
    <t>Mens Championship 2015</t>
  </si>
  <si>
    <t>Not the roman 9</t>
  </si>
  <si>
    <t>Gayton 10k</t>
  </si>
  <si>
    <t>Whitehorse Half</t>
  </si>
  <si>
    <t>Chedworth 10</t>
  </si>
  <si>
    <t>Danesfield Dash 10k</t>
  </si>
  <si>
    <t>Cottismore 5k</t>
  </si>
  <si>
    <t>Otmoor Challenge</t>
  </si>
  <si>
    <t>Chilton Chase</t>
  </si>
  <si>
    <t>11th Jan</t>
  </si>
  <si>
    <t>18th Jan</t>
  </si>
  <si>
    <t>25th Jan</t>
  </si>
  <si>
    <t>8th Feb</t>
  </si>
  <si>
    <t>15th Feb</t>
  </si>
  <si>
    <t>22rd Feb</t>
  </si>
  <si>
    <t>1st Mar</t>
  </si>
  <si>
    <t>8th Mar</t>
  </si>
  <si>
    <t>15th Mar</t>
  </si>
  <si>
    <t>22nd Mar</t>
  </si>
  <si>
    <t>29th Mar</t>
  </si>
  <si>
    <t>?? Apr</t>
  </si>
  <si>
    <t>4th Apr</t>
  </si>
  <si>
    <t>19th April</t>
  </si>
  <si>
    <t>30th April</t>
  </si>
  <si>
    <t>4th May</t>
  </si>
  <si>
    <t>?? May</t>
  </si>
  <si>
    <t>12th May</t>
  </si>
  <si>
    <t>6th June</t>
  </si>
  <si>
    <t>9th June</t>
  </si>
  <si>
    <t>Tegrid Jones</t>
  </si>
  <si>
    <t>Ken Chard</t>
  </si>
  <si>
    <t>Jim Whelan </t>
  </si>
  <si>
    <t>Mark Johnson</t>
  </si>
  <si>
    <t>Alan Reynolds</t>
  </si>
  <si>
    <t>Paul Taylor</t>
  </si>
  <si>
    <t>Francis Tracey</t>
  </si>
  <si>
    <t>Anthony Giles</t>
  </si>
  <si>
    <t>Neil Shellard</t>
  </si>
  <si>
    <t>Gordon Mackay</t>
  </si>
  <si>
    <t>Steven Aldous</t>
  </si>
  <si>
    <t>David Campbell</t>
  </si>
  <si>
    <t>Jon Evans</t>
  </si>
  <si>
    <t>George Reynolds</t>
  </si>
  <si>
    <t>Philip Ormiston</t>
  </si>
  <si>
    <t>Philip Wolstenholme</t>
  </si>
  <si>
    <t>SM</t>
  </si>
  <si>
    <t>Simon O'Sullivan</t>
  </si>
  <si>
    <t>Conrad Bailey</t>
  </si>
  <si>
    <t>Richard Bedford</t>
  </si>
  <si>
    <t>Andy Lockwood</t>
  </si>
  <si>
    <t>Dan Blake</t>
  </si>
  <si>
    <t>Ladies Championship 2015</t>
  </si>
  <si>
    <t>Kirsty Bamber</t>
  </si>
  <si>
    <t>Lauren Walker</t>
  </si>
  <si>
    <t>Charlotte Donohue</t>
  </si>
  <si>
    <t>Elaine Spindlow</t>
  </si>
  <si>
    <t>Bridget Briens</t>
  </si>
  <si>
    <t>Alison Abrams</t>
  </si>
  <si>
    <t>Ingrid Ridley</t>
  </si>
  <si>
    <t>Marie-Helene Kite</t>
  </si>
  <si>
    <t>Catherine Rudge</t>
  </si>
  <si>
    <t>Daisy Brown</t>
  </si>
  <si>
    <t>Sarah Le Good</t>
  </si>
  <si>
    <t>Jade Hewlett</t>
  </si>
  <si>
    <t>Best 4 total H1</t>
  </si>
  <si>
    <t>Best 4 total H2</t>
  </si>
  <si>
    <t>Cumnor 5k</t>
  </si>
  <si>
    <t>Jim Whelan</t>
  </si>
  <si>
    <t>Joel Floyd</t>
  </si>
  <si>
    <t>Thame 10k</t>
  </si>
  <si>
    <t>Buscot 10k</t>
  </si>
  <si>
    <t>Motivation Combe I</t>
  </si>
  <si>
    <t>Hornton 6</t>
  </si>
  <si>
    <t>Motivation Combe II</t>
  </si>
  <si>
    <t>Hooky 6</t>
  </si>
  <si>
    <t>Headington 5</t>
  </si>
  <si>
    <t>Motivation Oxford</t>
  </si>
  <si>
    <t>Woodstock 12</t>
  </si>
  <si>
    <t>Hanney 5</t>
  </si>
  <si>
    <t>Cricklade 10k</t>
  </si>
  <si>
    <t>Cricklade half</t>
  </si>
  <si>
    <t>Henley 10k</t>
  </si>
  <si>
    <t>Frieth Hilly 10</t>
  </si>
  <si>
    <t>Stround half</t>
  </si>
  <si>
    <t>Best total H1 &amp; H2</t>
  </si>
  <si>
    <t>Dan Wymer</t>
  </si>
  <si>
    <t>Ian Fowler</t>
  </si>
  <si>
    <t>Lyn Hopkins</t>
  </si>
  <si>
    <t>Trevor Jennings</t>
  </si>
  <si>
    <t>Simon Rhodes</t>
  </si>
  <si>
    <t>Jenny Moore</t>
  </si>
  <si>
    <t>Slaughterford 9</t>
  </si>
  <si>
    <t>Lindsey Smith</t>
  </si>
  <si>
    <t>Vicki Hopkins</t>
  </si>
  <si>
    <t>Stan Charles Jones</t>
  </si>
  <si>
    <t>Louise Rhodes</t>
  </si>
  <si>
    <t>Rebecca Floyd</t>
  </si>
  <si>
    <r>
      <t>Candleford Canter 10k</t>
    </r>
    <r>
      <rPr>
        <b/>
        <sz val="8"/>
        <color indexed="10"/>
        <rFont val="Arial"/>
        <family val="2"/>
      </rPr>
      <t xml:space="preserve"> LADIES ONLY</t>
    </r>
  </si>
  <si>
    <t>Rotary Blenheim</t>
  </si>
  <si>
    <t>Stroud half</t>
  </si>
  <si>
    <t>Chippenham half</t>
  </si>
  <si>
    <t>Pangbourne 10k</t>
  </si>
  <si>
    <t>Longworth 10k</t>
  </si>
  <si>
    <t>James Clark</t>
  </si>
  <si>
    <t>Laurent Le Texier</t>
  </si>
  <si>
    <t>Linda Field</t>
  </si>
  <si>
    <t>Melanie Cassidy</t>
  </si>
  <si>
    <t>Sam Upton</t>
  </si>
  <si>
    <t>Mark Jarrett</t>
  </si>
  <si>
    <t>Victoria Munday</t>
  </si>
  <si>
    <t>Sally Mackie</t>
  </si>
  <si>
    <t>Billy Rendell</t>
  </si>
  <si>
    <t>Abi Adams</t>
  </si>
  <si>
    <t>Alice Parsons</t>
  </si>
  <si>
    <t>Aukje Raats</t>
  </si>
  <si>
    <t>Mens Championship 2019</t>
  </si>
  <si>
    <t>Ladies Championship 2019</t>
  </si>
  <si>
    <t>James Hackney</t>
  </si>
  <si>
    <t>Trudie Radcliff</t>
  </si>
  <si>
    <t>Stephen Radcliff</t>
  </si>
  <si>
    <t>Lisa Butler</t>
  </si>
  <si>
    <t>Stephen Roberts</t>
  </si>
  <si>
    <t>Chris Ellis</t>
  </si>
  <si>
    <t>Debbie Marshal Thomas</t>
  </si>
  <si>
    <t>Wokingham Half</t>
  </si>
  <si>
    <t>Tegs Jones</t>
  </si>
  <si>
    <t>Alex Townsend</t>
  </si>
  <si>
    <t>Harriet Howard</t>
  </si>
  <si>
    <t>Emily Howard</t>
  </si>
  <si>
    <t>Jen Upton</t>
  </si>
  <si>
    <t>Tamsyn Wymer</t>
  </si>
  <si>
    <t>Frankie Balkwill</t>
  </si>
  <si>
    <t>Gail Bell</t>
  </si>
  <si>
    <t>Tom Grantham</t>
  </si>
  <si>
    <t>Joe Rainer</t>
  </si>
  <si>
    <t>Forest of Dean half</t>
  </si>
  <si>
    <t>OX5</t>
  </si>
  <si>
    <t>Treehouse 10k</t>
  </si>
  <si>
    <t>Lee Vanstone</t>
  </si>
  <si>
    <t>Anna Flory</t>
  </si>
  <si>
    <t>Helen Train</t>
  </si>
  <si>
    <t>Rick Parsons</t>
  </si>
  <si>
    <t>Winchester trail 10k</t>
  </si>
  <si>
    <t>White horse half</t>
  </si>
  <si>
    <t>Nick Key</t>
  </si>
  <si>
    <t>Anthony Beardsley</t>
  </si>
  <si>
    <t>Justin Kamphuis</t>
  </si>
  <si>
    <t>Whiite horse half</t>
  </si>
  <si>
    <t>Michele Hustler</t>
  </si>
  <si>
    <t>Kirsty Webb</t>
  </si>
  <si>
    <t>Craig Gibbin</t>
  </si>
  <si>
    <t>County Road Relays</t>
  </si>
  <si>
    <t>Kirsty Lockwood</t>
  </si>
  <si>
    <t>Isabel Stubbs</t>
  </si>
  <si>
    <t>Nick Smith</t>
  </si>
  <si>
    <t>Darren Street</t>
  </si>
  <si>
    <t>Luke Edwards</t>
  </si>
  <si>
    <t>Charlton on Otmoor Motivation</t>
  </si>
  <si>
    <t>Jane Colbeck-McKinnon</t>
  </si>
  <si>
    <t>Abigail Drewett</t>
  </si>
  <si>
    <t>Thomas Johnson</t>
  </si>
  <si>
    <t>Andy Lane</t>
  </si>
  <si>
    <t>Bridget Laer</t>
  </si>
  <si>
    <t>Sharon Moore</t>
  </si>
  <si>
    <t>Charlotte Reynolds</t>
  </si>
  <si>
    <t>Adam Boxer</t>
  </si>
  <si>
    <t>Callum Hodnett</t>
  </si>
  <si>
    <t>David Rouget</t>
  </si>
  <si>
    <t>Simon Welch</t>
  </si>
  <si>
    <t>Joe Godwood</t>
  </si>
  <si>
    <t>Ben Godwood</t>
  </si>
  <si>
    <t>Town and Gown</t>
  </si>
  <si>
    <t>no vest</t>
  </si>
  <si>
    <t>Ridge off roader 10k</t>
  </si>
  <si>
    <t>Ridge off roader half</t>
  </si>
  <si>
    <t>Sri Chinmoy 3 mile</t>
  </si>
  <si>
    <t>Sri Chimnoy 3 mile</t>
  </si>
  <si>
    <t>Margaret Mason</t>
  </si>
  <si>
    <t>Bletchingdon Motivation</t>
  </si>
  <si>
    <t>Otmoor</t>
  </si>
  <si>
    <t>Chilton chase 10k</t>
  </si>
  <si>
    <t>Fairford 10k</t>
  </si>
  <si>
    <t>Chris Mulcahy</t>
  </si>
  <si>
    <t>Anne McIiveen</t>
  </si>
  <si>
    <t>Paul Molyneaux</t>
  </si>
  <si>
    <t>V70</t>
  </si>
  <si>
    <t>Ridgeway Relay</t>
  </si>
  <si>
    <t>James Horsman</t>
  </si>
  <si>
    <t>Steve Young</t>
  </si>
  <si>
    <t>James Currah</t>
  </si>
  <si>
    <t>Didcot 5</t>
  </si>
  <si>
    <t>Dave Johnys</t>
  </si>
  <si>
    <t>John Green</t>
  </si>
  <si>
    <t>Burnham beeches 10k</t>
  </si>
  <si>
    <t>Burnham beeches half</t>
  </si>
  <si>
    <t>Alchester 5k</t>
  </si>
  <si>
    <t>Motivation Kidlington</t>
  </si>
  <si>
    <t>Lisa Kay</t>
  </si>
  <si>
    <t>Andrew Green</t>
  </si>
  <si>
    <t>Burnham Beeches 10k</t>
  </si>
  <si>
    <t>Burnham Beeches Half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</si>
</sst>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9]dd\-mmm"/>
    <numFmt numFmtId="165" formatCode="[$£-809]#,##0.00;[Red]&quot;-&quot;[$£-809]#,##0.00"/>
  </numFmts>
  <fonts count="29">
    <font>
      <sz val="11"/>
      <color indexed="8"/>
      <name val="Arial1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6"/>
      <color indexed="8"/>
      <name val="Arial1"/>
    </font>
    <font>
      <u/>
      <sz val="10"/>
      <color indexed="12"/>
      <name val="Arial"/>
      <family val="2"/>
    </font>
    <font>
      <sz val="10"/>
      <name val="Arial"/>
      <family val="2"/>
    </font>
    <font>
      <b/>
      <i/>
      <u/>
      <sz val="11"/>
      <color indexed="8"/>
      <name val="Arial1"/>
    </font>
    <font>
      <sz val="10"/>
      <color indexed="8"/>
      <name val="Arial"/>
      <family val="2"/>
    </font>
    <font>
      <b/>
      <u/>
      <sz val="1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24"/>
      <color indexed="8"/>
      <name val="Arial"/>
      <family val="2"/>
    </font>
    <font>
      <b/>
      <sz val="8"/>
      <color indexed="10"/>
      <name val="Arial"/>
      <family val="2"/>
    </font>
    <font>
      <b/>
      <i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8"/>
      <color indexed="8"/>
      <name val="Arial1"/>
    </font>
    <font>
      <sz val="10"/>
      <color rgb="FF000000"/>
      <name val="Arial2"/>
    </font>
    <font>
      <b/>
      <sz val="10"/>
      <color rgb="FF000000"/>
      <name val="Arial"/>
      <family val="2"/>
    </font>
    <font>
      <b/>
      <i/>
      <sz val="16"/>
      <color rgb="FF000000"/>
      <name val="Arial1"/>
    </font>
    <font>
      <u/>
      <sz val="10"/>
      <color rgb="FF0000FF"/>
      <name val="Arial"/>
      <family val="2"/>
    </font>
    <font>
      <sz val="10"/>
      <color rgb="FF000000"/>
      <name val="Arial"/>
      <family val="2"/>
    </font>
    <font>
      <sz val="11"/>
      <color rgb="FF000000"/>
      <name val="Arial1"/>
    </font>
    <font>
      <b/>
      <i/>
      <u/>
      <sz val="11"/>
      <color rgb="FF000000"/>
      <name val="Arial1"/>
    </font>
    <font>
      <b/>
      <sz val="8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57"/>
        <bgColor indexed="21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60"/>
        <bgColor indexed="25"/>
      </patternFill>
    </fill>
    <fill>
      <patternFill patternType="solid">
        <fgColor indexed="31"/>
        <bgColor indexed="22"/>
      </patternFill>
    </fill>
    <fill>
      <patternFill patternType="solid">
        <fgColor indexed="40"/>
        <bgColor indexed="49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rgb="FFFFFFCC"/>
      </patternFill>
    </fill>
    <fill>
      <patternFill patternType="solid">
        <fgColor rgb="FF339966"/>
        <bgColor rgb="FF339966"/>
      </patternFill>
    </fill>
    <fill>
      <patternFill patternType="solid">
        <fgColor rgb="FF339966"/>
        <bgColor indexed="27"/>
      </patternFill>
    </fill>
    <fill>
      <patternFill patternType="solid">
        <fgColor rgb="FFCCFFCC"/>
        <bgColor indexed="27"/>
      </patternFill>
    </fill>
    <fill>
      <patternFill patternType="solid">
        <fgColor rgb="FFFF7C80"/>
        <bgColor indexed="45"/>
      </patternFill>
    </fill>
    <fill>
      <patternFill patternType="solid">
        <fgColor rgb="FFFF7C80"/>
        <bgColor indexed="29"/>
      </patternFill>
    </fill>
    <fill>
      <patternFill patternType="solid">
        <fgColor rgb="FF993300"/>
        <bgColor indexed="25"/>
      </patternFill>
    </fill>
    <fill>
      <patternFill patternType="solid">
        <fgColor rgb="FF993300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5"/>
      </patternFill>
    </fill>
    <fill>
      <patternFill patternType="solid">
        <fgColor rgb="FFFFFF00"/>
        <bgColor indexed="27"/>
      </patternFill>
    </fill>
    <fill>
      <patternFill patternType="solid">
        <fgColor rgb="FFFFFF00"/>
        <bgColor indexed="21"/>
      </patternFill>
    </fill>
    <fill>
      <patternFill patternType="solid">
        <fgColor rgb="FFFFFF00"/>
        <bgColor indexed="29"/>
      </patternFill>
    </fill>
    <fill>
      <patternFill patternType="solid">
        <fgColor rgb="FFFFFF00"/>
        <bgColor indexed="25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7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0" fontId="17" fillId="13" borderId="0">
      <alignment horizontal="center"/>
    </xf>
    <xf numFmtId="0" fontId="1" fillId="2" borderId="0">
      <protection locked="0"/>
    </xf>
    <xf numFmtId="0" fontId="2" fillId="2" borderId="0">
      <protection locked="0"/>
    </xf>
    <xf numFmtId="0" fontId="18" fillId="14" borderId="0">
      <protection locked="0"/>
    </xf>
    <xf numFmtId="0" fontId="18" fillId="14" borderId="0">
      <protection locked="0"/>
    </xf>
    <xf numFmtId="0" fontId="19" fillId="0" borderId="0">
      <alignment horizontal="center"/>
    </xf>
    <xf numFmtId="0" fontId="4" fillId="0" borderId="0"/>
    <xf numFmtId="0" fontId="20" fillId="0" borderId="0"/>
    <xf numFmtId="0" fontId="19" fillId="0" borderId="0">
      <alignment horizontal="center"/>
    </xf>
    <xf numFmtId="0" fontId="3" fillId="0" borderId="0">
      <alignment horizontal="center"/>
    </xf>
    <xf numFmtId="0" fontId="19" fillId="0" borderId="0">
      <alignment horizontal="center" textRotation="90"/>
    </xf>
    <xf numFmtId="0" fontId="3" fillId="0" borderId="0">
      <alignment horizontal="center" textRotation="90"/>
    </xf>
    <xf numFmtId="0" fontId="19" fillId="0" borderId="0">
      <alignment horizontal="center" textRotation="90"/>
    </xf>
    <xf numFmtId="0" fontId="4" fillId="0" borderId="0" applyNumberFormat="0" applyFill="0" applyBorder="0" applyAlignment="0" applyProtection="0"/>
    <xf numFmtId="0" fontId="20" fillId="0" borderId="0"/>
    <xf numFmtId="0" fontId="5" fillId="0" borderId="0"/>
    <xf numFmtId="0" fontId="21" fillId="0" borderId="0"/>
    <xf numFmtId="0" fontId="22" fillId="0" borderId="0"/>
    <xf numFmtId="0" fontId="23" fillId="0" borderId="0"/>
    <xf numFmtId="0" fontId="6" fillId="0" borderId="0"/>
    <xf numFmtId="0" fontId="23" fillId="0" borderId="0"/>
    <xf numFmtId="165" fontId="23" fillId="0" borderId="0"/>
    <xf numFmtId="0" fontId="6" fillId="0" borderId="0"/>
    <xf numFmtId="0" fontId="23" fillId="0" borderId="0"/>
  </cellStyleXfs>
  <cellXfs count="32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16" fontId="9" fillId="3" borderId="0" xfId="0" applyNumberFormat="1" applyFont="1" applyFill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4" fillId="0" borderId="5" xfId="7" applyFont="1" applyFill="1" applyBorder="1" applyAlignment="1" applyProtection="1">
      <alignment horizontal="center" vertical="center"/>
      <protection locked="0"/>
    </xf>
    <xf numFmtId="0" fontId="4" fillId="0" borderId="6" xfId="7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16" fontId="9" fillId="0" borderId="8" xfId="0" applyNumberFormat="1" applyFont="1" applyBorder="1" applyAlignment="1" applyProtection="1">
      <alignment horizontal="center" vertical="center"/>
    </xf>
    <xf numFmtId="16" fontId="9" fillId="0" borderId="0" xfId="0" applyNumberFormat="1" applyFont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4" borderId="11" xfId="0" applyFont="1" applyFill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2" fillId="0" borderId="0" xfId="16" applyFont="1" applyAlignment="1" applyProtection="1">
      <alignment horizontal="center"/>
    </xf>
    <xf numFmtId="0" fontId="7" fillId="0" borderId="0" xfId="0" applyFont="1" applyProtection="1"/>
    <xf numFmtId="0" fontId="0" fillId="0" borderId="0" xfId="0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16" fontId="9" fillId="0" borderId="0" xfId="0" applyNumberFormat="1" applyFont="1" applyAlignment="1">
      <alignment horizontal="center" vertical="center"/>
    </xf>
    <xf numFmtId="16" fontId="9" fillId="3" borderId="0" xfId="0" applyNumberFormat="1" applyFont="1" applyFill="1" applyAlignment="1">
      <alignment horizontal="center" vertical="center"/>
    </xf>
    <xf numFmtId="16" fontId="9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" fontId="13" fillId="0" borderId="0" xfId="0" applyNumberFormat="1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ont="1" applyFill="1"/>
    <xf numFmtId="0" fontId="7" fillId="0" borderId="0" xfId="0" applyFont="1" applyFill="1"/>
    <xf numFmtId="0" fontId="7" fillId="0" borderId="0" xfId="0" applyFont="1"/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 vertical="center"/>
    </xf>
    <xf numFmtId="16" fontId="9" fillId="5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4" fontId="1" fillId="0" borderId="0" xfId="0" applyNumberFormat="1" applyFont="1" applyAlignment="1" applyProtection="1">
      <alignment horizontal="center" vertical="center"/>
    </xf>
    <xf numFmtId="0" fontId="0" fillId="0" borderId="13" xfId="0" applyBorder="1" applyAlignment="1" applyProtection="1">
      <alignment horizontal="center"/>
      <protection locked="0"/>
    </xf>
    <xf numFmtId="164" fontId="24" fillId="0" borderId="60" xfId="18" applyNumberFormat="1" applyFont="1" applyBorder="1" applyAlignment="1" applyProtection="1">
      <alignment horizontal="center" vertical="center"/>
    </xf>
    <xf numFmtId="0" fontId="24" fillId="0" borderId="61" xfId="18" applyFont="1" applyBorder="1" applyAlignment="1" applyProtection="1">
      <alignment horizontal="center" vertical="center"/>
    </xf>
    <xf numFmtId="0" fontId="20" fillId="0" borderId="62" xfId="8" applyFont="1" applyFill="1" applyBorder="1" applyAlignment="1" applyProtection="1">
      <alignment horizontal="center" vertical="center"/>
      <protection locked="0"/>
    </xf>
    <xf numFmtId="0" fontId="25" fillId="0" borderId="63" xfId="18" applyFont="1" applyBorder="1" applyAlignment="1" applyProtection="1">
      <alignment horizontal="center"/>
    </xf>
    <xf numFmtId="0" fontId="25" fillId="0" borderId="64" xfId="18" applyFont="1" applyBorder="1" applyAlignment="1" applyProtection="1">
      <alignment horizontal="center"/>
    </xf>
    <xf numFmtId="0" fontId="22" fillId="0" borderId="0" xfId="18"/>
    <xf numFmtId="0" fontId="18" fillId="0" borderId="0" xfId="18" applyFont="1" applyAlignment="1" applyProtection="1">
      <alignment horizontal="center"/>
    </xf>
    <xf numFmtId="0" fontId="24" fillId="0" borderId="0" xfId="18" applyFont="1" applyAlignment="1" applyProtection="1">
      <alignment horizontal="center" vertical="center"/>
    </xf>
    <xf numFmtId="0" fontId="18" fillId="0" borderId="0" xfId="18" applyFont="1" applyFill="1" applyAlignment="1" applyProtection="1">
      <alignment horizontal="center"/>
    </xf>
    <xf numFmtId="0" fontId="18" fillId="0" borderId="0" xfId="18" applyFont="1" applyAlignment="1" applyProtection="1">
      <alignment horizontal="center" vertical="center"/>
    </xf>
    <xf numFmtId="0" fontId="24" fillId="0" borderId="65" xfId="18" applyFont="1" applyBorder="1" applyAlignment="1" applyProtection="1">
      <alignment horizontal="center" vertical="center"/>
    </xf>
    <xf numFmtId="0" fontId="18" fillId="0" borderId="0" xfId="18" applyFont="1" applyFill="1" applyAlignment="1" applyProtection="1">
      <alignment horizontal="center" vertical="center"/>
    </xf>
    <xf numFmtId="0" fontId="22" fillId="0" borderId="65" xfId="18" applyBorder="1"/>
    <xf numFmtId="0" fontId="21" fillId="0" borderId="0" xfId="18" applyFont="1" applyAlignment="1" applyProtection="1">
      <alignment horizontal="center"/>
    </xf>
    <xf numFmtId="0" fontId="21" fillId="0" borderId="0" xfId="18" applyFont="1" applyFill="1" applyAlignment="1" applyProtection="1">
      <alignment horizontal="center"/>
    </xf>
    <xf numFmtId="0" fontId="22" fillId="0" borderId="0" xfId="18" applyAlignment="1" applyProtection="1">
      <alignment horizontal="center"/>
    </xf>
    <xf numFmtId="0" fontId="22" fillId="0" borderId="0" xfId="18" applyFill="1" applyAlignment="1" applyProtection="1">
      <alignment horizontal="center"/>
    </xf>
    <xf numFmtId="164" fontId="24" fillId="0" borderId="0" xfId="18" applyNumberFormat="1" applyFont="1" applyAlignment="1" applyProtection="1">
      <alignment horizontal="center" vertical="center"/>
    </xf>
    <xf numFmtId="0" fontId="7" fillId="6" borderId="16" xfId="0" applyFont="1" applyFill="1" applyBorder="1" applyAlignment="1" applyProtection="1">
      <alignment horizontal="center"/>
    </xf>
    <xf numFmtId="0" fontId="7" fillId="6" borderId="17" xfId="0" applyFont="1" applyFill="1" applyBorder="1" applyAlignment="1" applyProtection="1">
      <alignment horizontal="center"/>
    </xf>
    <xf numFmtId="0" fontId="7" fillId="6" borderId="18" xfId="0" applyFont="1" applyFill="1" applyBorder="1" applyAlignment="1" applyProtection="1">
      <alignment horizontal="center"/>
    </xf>
    <xf numFmtId="0" fontId="7" fillId="6" borderId="19" xfId="0" applyFont="1" applyFill="1" applyBorder="1" applyAlignment="1" applyProtection="1">
      <alignment horizontal="center"/>
    </xf>
    <xf numFmtId="0" fontId="7" fillId="6" borderId="20" xfId="0" applyFont="1" applyFill="1" applyBorder="1" applyAlignment="1" applyProtection="1">
      <alignment horizontal="center"/>
    </xf>
    <xf numFmtId="0" fontId="7" fillId="6" borderId="21" xfId="0" applyFont="1" applyFill="1" applyBorder="1" applyAlignment="1" applyProtection="1">
      <alignment horizontal="center"/>
    </xf>
    <xf numFmtId="0" fontId="7" fillId="6" borderId="22" xfId="0" applyFont="1" applyFill="1" applyBorder="1" applyAlignment="1" applyProtection="1">
      <alignment horizontal="center"/>
    </xf>
    <xf numFmtId="0" fontId="7" fillId="7" borderId="16" xfId="0" applyFont="1" applyFill="1" applyBorder="1" applyAlignment="1" applyProtection="1">
      <alignment horizontal="center"/>
    </xf>
    <xf numFmtId="0" fontId="7" fillId="7" borderId="17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/>
    </xf>
    <xf numFmtId="0" fontId="7" fillId="7" borderId="20" xfId="0" applyFont="1" applyFill="1" applyBorder="1" applyAlignment="1" applyProtection="1">
      <alignment horizontal="center"/>
    </xf>
    <xf numFmtId="0" fontId="7" fillId="7" borderId="21" xfId="0" applyFont="1" applyFill="1" applyBorder="1" applyAlignment="1" applyProtection="1">
      <alignment horizontal="center"/>
    </xf>
    <xf numFmtId="0" fontId="7" fillId="7" borderId="22" xfId="0" applyFont="1" applyFill="1" applyBorder="1" applyAlignment="1" applyProtection="1">
      <alignment horizontal="center"/>
    </xf>
    <xf numFmtId="0" fontId="7" fillId="8" borderId="18" xfId="0" applyFont="1" applyFill="1" applyBorder="1" applyAlignment="1" applyProtection="1">
      <alignment horizontal="center"/>
      <protection locked="0"/>
    </xf>
    <xf numFmtId="0" fontId="7" fillId="8" borderId="22" xfId="0" applyFont="1" applyFill="1" applyBorder="1" applyAlignment="1" applyProtection="1">
      <alignment horizontal="center"/>
      <protection locked="0"/>
    </xf>
    <xf numFmtId="0" fontId="7" fillId="8" borderId="21" xfId="0" applyFont="1" applyFill="1" applyBorder="1" applyAlignment="1" applyProtection="1">
      <alignment horizontal="center"/>
      <protection locked="0"/>
    </xf>
    <xf numFmtId="0" fontId="7" fillId="8" borderId="23" xfId="0" applyFont="1" applyFill="1" applyBorder="1" applyAlignment="1" applyProtection="1">
      <alignment horizontal="center"/>
      <protection locked="0"/>
    </xf>
    <xf numFmtId="0" fontId="7" fillId="8" borderId="20" xfId="0" applyFont="1" applyFill="1" applyBorder="1" applyAlignment="1" applyProtection="1">
      <alignment horizontal="center"/>
      <protection locked="0"/>
    </xf>
    <xf numFmtId="0" fontId="7" fillId="8" borderId="19" xfId="0" applyFont="1" applyFill="1" applyBorder="1" applyAlignment="1" applyProtection="1">
      <alignment horizontal="center"/>
      <protection locked="0"/>
    </xf>
    <xf numFmtId="0" fontId="7" fillId="8" borderId="17" xfId="0" applyFont="1" applyFill="1" applyBorder="1" applyAlignment="1" applyProtection="1">
      <alignment horizontal="center"/>
      <protection locked="0"/>
    </xf>
    <xf numFmtId="0" fontId="7" fillId="8" borderId="24" xfId="0" applyFont="1" applyFill="1" applyBorder="1" applyAlignment="1" applyProtection="1">
      <alignment horizontal="center"/>
      <protection locked="0"/>
    </xf>
    <xf numFmtId="0" fontId="7" fillId="8" borderId="16" xfId="0" applyFont="1" applyFill="1" applyBorder="1" applyAlignment="1" applyProtection="1">
      <alignment horizontal="center"/>
      <protection locked="0"/>
    </xf>
    <xf numFmtId="0" fontId="22" fillId="0" borderId="0" xfId="18"/>
    <xf numFmtId="0" fontId="18" fillId="0" borderId="0" xfId="18" applyFont="1" applyAlignment="1" applyProtection="1">
      <alignment horizontal="center"/>
    </xf>
    <xf numFmtId="0" fontId="24" fillId="0" borderId="0" xfId="18" applyFont="1" applyAlignment="1" applyProtection="1">
      <alignment horizontal="center" vertical="center"/>
    </xf>
    <xf numFmtId="0" fontId="18" fillId="0" borderId="0" xfId="18" applyFont="1" applyFill="1" applyAlignment="1" applyProtection="1">
      <alignment horizontal="center"/>
    </xf>
    <xf numFmtId="0" fontId="18" fillId="0" borderId="0" xfId="18" applyFont="1" applyAlignment="1" applyProtection="1">
      <alignment horizontal="center" vertical="center"/>
    </xf>
    <xf numFmtId="0" fontId="20" fillId="0" borderId="66" xfId="8" applyFont="1" applyFill="1" applyBorder="1" applyAlignment="1" applyProtection="1">
      <alignment horizontal="center" vertical="center"/>
      <protection locked="0"/>
    </xf>
    <xf numFmtId="0" fontId="24" fillId="0" borderId="65" xfId="18" applyFont="1" applyBorder="1" applyAlignment="1" applyProtection="1">
      <alignment horizontal="center" vertical="center"/>
    </xf>
    <xf numFmtId="0" fontId="24" fillId="0" borderId="65" xfId="18" applyFont="1" applyBorder="1" applyAlignment="1" applyProtection="1">
      <alignment horizontal="center" vertical="center"/>
      <protection locked="0"/>
    </xf>
    <xf numFmtId="0" fontId="18" fillId="0" borderId="0" xfId="18" applyFont="1" applyFill="1" applyAlignment="1" applyProtection="1">
      <alignment horizontal="center" vertical="center"/>
    </xf>
    <xf numFmtId="0" fontId="20" fillId="0" borderId="65" xfId="8" applyFont="1" applyFill="1" applyBorder="1" applyAlignment="1" applyProtection="1">
      <alignment horizontal="center" vertical="center"/>
      <protection locked="0"/>
    </xf>
    <xf numFmtId="0" fontId="22" fillId="0" borderId="65" xfId="18" applyBorder="1"/>
    <xf numFmtId="0" fontId="21" fillId="0" borderId="0" xfId="18" applyFont="1" applyAlignment="1" applyProtection="1">
      <alignment horizontal="center"/>
    </xf>
    <xf numFmtId="0" fontId="21" fillId="0" borderId="0" xfId="18" applyFont="1" applyFill="1" applyAlignment="1" applyProtection="1">
      <alignment horizontal="center"/>
    </xf>
    <xf numFmtId="0" fontId="22" fillId="0" borderId="0" xfId="18" applyAlignment="1" applyProtection="1">
      <alignment horizontal="center"/>
    </xf>
    <xf numFmtId="0" fontId="22" fillId="0" borderId="0" xfId="18" applyFill="1" applyAlignment="1" applyProtection="1">
      <alignment horizontal="center"/>
    </xf>
    <xf numFmtId="164" fontId="24" fillId="0" borderId="0" xfId="18" applyNumberFormat="1" applyFont="1" applyAlignment="1" applyProtection="1">
      <alignment horizontal="center" vertical="center"/>
    </xf>
    <xf numFmtId="0" fontId="7" fillId="9" borderId="16" xfId="0" applyFont="1" applyFill="1" applyBorder="1" applyAlignment="1" applyProtection="1">
      <alignment horizontal="center"/>
    </xf>
    <xf numFmtId="0" fontId="7" fillId="9" borderId="17" xfId="0" applyFont="1" applyFill="1" applyBorder="1" applyAlignment="1" applyProtection="1">
      <alignment horizontal="center"/>
    </xf>
    <xf numFmtId="0" fontId="7" fillId="9" borderId="21" xfId="0" applyFont="1" applyFill="1" applyBorder="1" applyAlignment="1" applyProtection="1">
      <alignment horizontal="center"/>
    </xf>
    <xf numFmtId="0" fontId="7" fillId="10" borderId="16" xfId="0" applyFont="1" applyFill="1" applyBorder="1" applyAlignment="1" applyProtection="1">
      <alignment horizontal="center"/>
    </xf>
    <xf numFmtId="0" fontId="7" fillId="10" borderId="17" xfId="0" applyFont="1" applyFill="1" applyBorder="1" applyAlignment="1" applyProtection="1">
      <alignment horizontal="center"/>
    </xf>
    <xf numFmtId="0" fontId="7" fillId="10" borderId="21" xfId="0" applyFont="1" applyFill="1" applyBorder="1" applyAlignment="1" applyProtection="1">
      <alignment horizontal="center"/>
    </xf>
    <xf numFmtId="0" fontId="7" fillId="9" borderId="16" xfId="0" applyFont="1" applyFill="1" applyBorder="1" applyAlignment="1" applyProtection="1">
      <alignment horizontal="center"/>
      <protection locked="0"/>
    </xf>
    <xf numFmtId="0" fontId="7" fillId="9" borderId="17" xfId="0" applyFont="1" applyFill="1" applyBorder="1" applyAlignment="1" applyProtection="1">
      <alignment horizontal="center"/>
      <protection locked="0"/>
    </xf>
    <xf numFmtId="0" fontId="7" fillId="9" borderId="18" xfId="0" applyFont="1" applyFill="1" applyBorder="1" applyAlignment="1" applyProtection="1">
      <alignment horizontal="center"/>
      <protection locked="0"/>
    </xf>
    <xf numFmtId="0" fontId="7" fillId="9" borderId="20" xfId="0" applyFont="1" applyFill="1" applyBorder="1" applyAlignment="1" applyProtection="1">
      <alignment horizontal="center"/>
      <protection locked="0"/>
    </xf>
    <xf numFmtId="0" fontId="7" fillId="9" borderId="21" xfId="0" applyFont="1" applyFill="1" applyBorder="1" applyAlignment="1" applyProtection="1">
      <alignment horizontal="center"/>
      <protection locked="0"/>
    </xf>
    <xf numFmtId="0" fontId="7" fillId="9" borderId="22" xfId="0" applyFont="1" applyFill="1" applyBorder="1" applyAlignment="1" applyProtection="1">
      <alignment horizontal="center"/>
      <protection locked="0"/>
    </xf>
    <xf numFmtId="0" fontId="7" fillId="8" borderId="16" xfId="0" applyFont="1" applyFill="1" applyBorder="1" applyAlignment="1" applyProtection="1">
      <alignment horizontal="center"/>
    </xf>
    <xf numFmtId="0" fontId="7" fillId="8" borderId="17" xfId="0" applyFont="1" applyFill="1" applyBorder="1" applyAlignment="1" applyProtection="1">
      <alignment horizontal="center"/>
    </xf>
    <xf numFmtId="0" fontId="7" fillId="8" borderId="21" xfId="0" applyFont="1" applyFill="1" applyBorder="1" applyAlignment="1" applyProtection="1">
      <alignment horizontal="center"/>
    </xf>
    <xf numFmtId="0" fontId="7" fillId="10" borderId="16" xfId="0" applyFont="1" applyFill="1" applyBorder="1" applyAlignment="1" applyProtection="1">
      <alignment horizontal="center"/>
      <protection locked="0"/>
    </xf>
    <xf numFmtId="0" fontId="7" fillId="10" borderId="24" xfId="0" applyFont="1" applyFill="1" applyBorder="1" applyAlignment="1" applyProtection="1">
      <alignment horizontal="center"/>
      <protection locked="0"/>
    </xf>
    <xf numFmtId="0" fontId="7" fillId="10" borderId="17" xfId="0" applyFont="1" applyFill="1" applyBorder="1" applyAlignment="1" applyProtection="1">
      <alignment horizontal="center"/>
      <protection locked="0"/>
    </xf>
    <xf numFmtId="0" fontId="7" fillId="10" borderId="18" xfId="0" applyFont="1" applyFill="1" applyBorder="1" applyAlignment="1" applyProtection="1">
      <alignment horizontal="center"/>
      <protection locked="0"/>
    </xf>
    <xf numFmtId="0" fontId="7" fillId="10" borderId="19" xfId="0" applyFont="1" applyFill="1" applyBorder="1" applyAlignment="1" applyProtection="1">
      <alignment horizontal="center"/>
      <protection locked="0"/>
    </xf>
    <xf numFmtId="0" fontId="7" fillId="10" borderId="20" xfId="0" applyFont="1" applyFill="1" applyBorder="1" applyAlignment="1" applyProtection="1">
      <alignment horizontal="center"/>
      <protection locked="0"/>
    </xf>
    <xf numFmtId="0" fontId="7" fillId="10" borderId="23" xfId="0" applyFont="1" applyFill="1" applyBorder="1" applyAlignment="1" applyProtection="1">
      <alignment horizontal="center"/>
      <protection locked="0"/>
    </xf>
    <xf numFmtId="0" fontId="7" fillId="10" borderId="21" xfId="0" applyFont="1" applyFill="1" applyBorder="1" applyAlignment="1" applyProtection="1">
      <alignment horizontal="center"/>
      <protection locked="0"/>
    </xf>
    <xf numFmtId="0" fontId="7" fillId="10" borderId="22" xfId="0" applyFont="1" applyFill="1" applyBorder="1" applyAlignment="1" applyProtection="1">
      <alignment horizontal="center"/>
      <protection locked="0"/>
    </xf>
    <xf numFmtId="0" fontId="7" fillId="9" borderId="24" xfId="0" applyFont="1" applyFill="1" applyBorder="1" applyAlignment="1" applyProtection="1">
      <alignment horizontal="center"/>
      <protection locked="0"/>
    </xf>
    <xf numFmtId="0" fontId="7" fillId="9" borderId="19" xfId="0" applyFont="1" applyFill="1" applyBorder="1" applyAlignment="1" applyProtection="1">
      <alignment horizontal="center"/>
      <protection locked="0"/>
    </xf>
    <xf numFmtId="0" fontId="7" fillId="9" borderId="23" xfId="0" applyFont="1" applyFill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7" fillId="6" borderId="20" xfId="0" applyFont="1" applyFill="1" applyBorder="1" applyAlignment="1" applyProtection="1">
      <alignment horizontal="center"/>
      <protection locked="0"/>
    </xf>
    <xf numFmtId="0" fontId="7" fillId="6" borderId="21" xfId="0" applyFont="1" applyFill="1" applyBorder="1" applyAlignment="1" applyProtection="1">
      <alignment horizontal="center"/>
      <protection locked="0"/>
    </xf>
    <xf numFmtId="0" fontId="7" fillId="6" borderId="22" xfId="0" applyFont="1" applyFill="1" applyBorder="1" applyAlignment="1" applyProtection="1">
      <alignment horizontal="center"/>
      <protection locked="0"/>
    </xf>
    <xf numFmtId="0" fontId="7" fillId="7" borderId="16" xfId="0" applyFont="1" applyFill="1" applyBorder="1" applyAlignment="1" applyProtection="1">
      <alignment horizontal="center"/>
      <protection locked="0"/>
    </xf>
    <xf numFmtId="0" fontId="7" fillId="7" borderId="17" xfId="0" applyFont="1" applyFill="1" applyBorder="1" applyAlignment="1" applyProtection="1">
      <alignment horizontal="center"/>
      <protection locked="0"/>
    </xf>
    <xf numFmtId="0" fontId="7" fillId="7" borderId="18" xfId="0" applyFont="1" applyFill="1" applyBorder="1" applyAlignment="1" applyProtection="1">
      <alignment horizontal="center"/>
      <protection locked="0"/>
    </xf>
    <xf numFmtId="0" fontId="7" fillId="7" borderId="20" xfId="0" applyFont="1" applyFill="1" applyBorder="1" applyAlignment="1" applyProtection="1">
      <alignment horizontal="center"/>
      <protection locked="0"/>
    </xf>
    <xf numFmtId="0" fontId="7" fillId="7" borderId="21" xfId="0" applyFont="1" applyFill="1" applyBorder="1" applyAlignment="1" applyProtection="1">
      <alignment horizontal="center"/>
      <protection locked="0"/>
    </xf>
    <xf numFmtId="0" fontId="7" fillId="7" borderId="22" xfId="0" applyFont="1" applyFill="1" applyBorder="1" applyAlignment="1" applyProtection="1">
      <alignment horizontal="center"/>
      <protection locked="0"/>
    </xf>
    <xf numFmtId="0" fontId="7" fillId="6" borderId="24" xfId="0" applyFont="1" applyFill="1" applyBorder="1" applyAlignment="1" applyProtection="1">
      <alignment horizontal="center"/>
      <protection locked="0"/>
    </xf>
    <xf numFmtId="0" fontId="7" fillId="6" borderId="19" xfId="0" applyFont="1" applyFill="1" applyBorder="1" applyAlignment="1" applyProtection="1">
      <alignment horizontal="center"/>
      <protection locked="0"/>
    </xf>
    <xf numFmtId="0" fontId="7" fillId="6" borderId="23" xfId="0" applyFont="1" applyFill="1" applyBorder="1" applyAlignment="1" applyProtection="1">
      <alignment horizontal="center"/>
      <protection locked="0"/>
    </xf>
    <xf numFmtId="0" fontId="7" fillId="7" borderId="24" xfId="0" applyFont="1" applyFill="1" applyBorder="1" applyAlignment="1" applyProtection="1">
      <alignment horizontal="center"/>
      <protection locked="0"/>
    </xf>
    <xf numFmtId="0" fontId="7" fillId="7" borderId="19" xfId="0" applyFont="1" applyFill="1" applyBorder="1" applyAlignment="1" applyProtection="1">
      <alignment horizontal="center"/>
      <protection locked="0"/>
    </xf>
    <xf numFmtId="0" fontId="7" fillId="7" borderId="23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7" fillId="0" borderId="0" xfId="0" applyFont="1" applyBorder="1" applyProtection="1"/>
    <xf numFmtId="0" fontId="21" fillId="15" borderId="16" xfId="18" applyFont="1" applyFill="1" applyBorder="1" applyAlignment="1" applyProtection="1">
      <alignment horizontal="center"/>
      <protection locked="0"/>
    </xf>
    <xf numFmtId="0" fontId="7" fillId="8" borderId="24" xfId="0" applyFont="1" applyFill="1" applyBorder="1" applyAlignment="1" applyProtection="1">
      <alignment horizontal="center"/>
    </xf>
    <xf numFmtId="0" fontId="7" fillId="8" borderId="18" xfId="0" applyFont="1" applyFill="1" applyBorder="1" applyAlignment="1" applyProtection="1">
      <alignment horizontal="center"/>
    </xf>
    <xf numFmtId="0" fontId="7" fillId="8" borderId="20" xfId="0" applyFont="1" applyFill="1" applyBorder="1" applyAlignment="1" applyProtection="1">
      <alignment horizontal="center"/>
    </xf>
    <xf numFmtId="0" fontId="7" fillId="8" borderId="22" xfId="0" applyFont="1" applyFill="1" applyBorder="1" applyAlignment="1" applyProtection="1">
      <alignment horizontal="center"/>
    </xf>
    <xf numFmtId="0" fontId="7" fillId="9" borderId="18" xfId="0" applyFont="1" applyFill="1" applyBorder="1" applyAlignment="1" applyProtection="1">
      <alignment horizontal="center"/>
    </xf>
    <xf numFmtId="0" fontId="7" fillId="9" borderId="20" xfId="0" applyFont="1" applyFill="1" applyBorder="1" applyAlignment="1" applyProtection="1">
      <alignment horizontal="center"/>
    </xf>
    <xf numFmtId="0" fontId="7" fillId="9" borderId="22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7" fillId="10" borderId="25" xfId="0" applyFont="1" applyFill="1" applyBorder="1" applyAlignment="1" applyProtection="1">
      <alignment horizontal="center"/>
    </xf>
    <xf numFmtId="0" fontId="7" fillId="10" borderId="26" xfId="0" applyFont="1" applyFill="1" applyBorder="1" applyAlignment="1" applyProtection="1">
      <alignment horizontal="center"/>
    </xf>
    <xf numFmtId="0" fontId="7" fillId="10" borderId="27" xfId="0" applyFont="1" applyFill="1" applyBorder="1" applyAlignment="1" applyProtection="1">
      <alignment horizontal="center"/>
    </xf>
    <xf numFmtId="0" fontId="1" fillId="0" borderId="28" xfId="0" applyFont="1" applyBorder="1" applyAlignment="1" applyProtection="1"/>
    <xf numFmtId="0" fontId="11" fillId="11" borderId="29" xfId="0" applyFont="1" applyFill="1" applyBorder="1" applyAlignment="1" applyProtection="1">
      <alignment vertical="center"/>
    </xf>
    <xf numFmtId="0" fontId="11" fillId="12" borderId="30" xfId="0" applyFont="1" applyFill="1" applyBorder="1" applyAlignment="1" applyProtection="1">
      <alignment vertical="center"/>
    </xf>
    <xf numFmtId="0" fontId="11" fillId="9" borderId="31" xfId="0" applyFont="1" applyFill="1" applyBorder="1" applyAlignment="1" applyProtection="1">
      <alignment vertical="center"/>
    </xf>
    <xf numFmtId="0" fontId="8" fillId="11" borderId="33" xfId="0" applyFont="1" applyFill="1" applyBorder="1" applyAlignment="1" applyProtection="1">
      <alignment vertical="center"/>
    </xf>
    <xf numFmtId="0" fontId="8" fillId="11" borderId="0" xfId="0" applyFont="1" applyFill="1" applyBorder="1" applyAlignment="1" applyProtection="1">
      <alignment vertical="center"/>
    </xf>
    <xf numFmtId="0" fontId="7" fillId="6" borderId="24" xfId="0" applyFont="1" applyFill="1" applyBorder="1" applyAlignment="1" applyProtection="1">
      <alignment horizontal="center"/>
    </xf>
    <xf numFmtId="0" fontId="7" fillId="6" borderId="23" xfId="0" applyFont="1" applyFill="1" applyBorder="1" applyAlignment="1" applyProtection="1">
      <alignment horizontal="center"/>
    </xf>
    <xf numFmtId="0" fontId="7" fillId="16" borderId="19" xfId="0" applyFont="1" applyFill="1" applyBorder="1" applyAlignment="1" applyProtection="1">
      <alignment horizontal="center"/>
    </xf>
    <xf numFmtId="0" fontId="7" fillId="16" borderId="24" xfId="0" applyFont="1" applyFill="1" applyBorder="1" applyAlignment="1" applyProtection="1">
      <alignment horizontal="center"/>
    </xf>
    <xf numFmtId="0" fontId="7" fillId="17" borderId="19" xfId="0" applyFont="1" applyFill="1" applyBorder="1" applyAlignment="1" applyProtection="1">
      <alignment horizontal="center"/>
    </xf>
    <xf numFmtId="0" fontId="7" fillId="17" borderId="24" xfId="0" applyFont="1" applyFill="1" applyBorder="1" applyAlignment="1" applyProtection="1">
      <alignment horizontal="center"/>
    </xf>
    <xf numFmtId="0" fontId="7" fillId="17" borderId="23" xfId="0" applyFont="1" applyFill="1" applyBorder="1" applyAlignment="1" applyProtection="1">
      <alignment horizontal="center"/>
    </xf>
    <xf numFmtId="0" fontId="7" fillId="6" borderId="37" xfId="0" applyFont="1" applyFill="1" applyBorder="1" applyAlignment="1" applyProtection="1">
      <alignment horizontal="center"/>
    </xf>
    <xf numFmtId="0" fontId="7" fillId="16" borderId="23" xfId="0" applyFont="1" applyFill="1" applyBorder="1" applyAlignment="1" applyProtection="1">
      <alignment horizontal="center"/>
    </xf>
    <xf numFmtId="0" fontId="7" fillId="8" borderId="38" xfId="0" applyFont="1" applyFill="1" applyBorder="1" applyAlignment="1" applyProtection="1">
      <alignment horizontal="center"/>
      <protection locked="0"/>
    </xf>
    <xf numFmtId="0" fontId="7" fillId="8" borderId="39" xfId="0" applyFont="1" applyFill="1" applyBorder="1" applyAlignment="1" applyProtection="1">
      <alignment horizontal="center"/>
      <protection locked="0"/>
    </xf>
    <xf numFmtId="0" fontId="7" fillId="8" borderId="40" xfId="0" applyFont="1" applyFill="1" applyBorder="1" applyAlignment="1" applyProtection="1">
      <alignment horizontal="center"/>
      <protection locked="0"/>
    </xf>
    <xf numFmtId="0" fontId="7" fillId="8" borderId="19" xfId="0" applyFont="1" applyFill="1" applyBorder="1" applyAlignment="1" applyProtection="1">
      <alignment horizontal="center"/>
    </xf>
    <xf numFmtId="0" fontId="7" fillId="8" borderId="23" xfId="0" applyFont="1" applyFill="1" applyBorder="1" applyAlignment="1" applyProtection="1">
      <alignment horizontal="center"/>
    </xf>
    <xf numFmtId="0" fontId="7" fillId="18" borderId="16" xfId="0" applyFont="1" applyFill="1" applyBorder="1" applyAlignment="1" applyProtection="1">
      <alignment horizontal="center"/>
      <protection locked="0"/>
    </xf>
    <xf numFmtId="0" fontId="7" fillId="19" borderId="24" xfId="0" applyFont="1" applyFill="1" applyBorder="1" applyAlignment="1" applyProtection="1">
      <alignment horizontal="center"/>
    </xf>
    <xf numFmtId="0" fontId="7" fillId="9" borderId="38" xfId="0" applyFont="1" applyFill="1" applyBorder="1" applyAlignment="1" applyProtection="1">
      <alignment horizontal="center"/>
      <protection locked="0"/>
    </xf>
    <xf numFmtId="0" fontId="7" fillId="9" borderId="39" xfId="0" applyFont="1" applyFill="1" applyBorder="1" applyAlignment="1" applyProtection="1">
      <alignment horizontal="center"/>
      <protection locked="0"/>
    </xf>
    <xf numFmtId="0" fontId="7" fillId="9" borderId="40" xfId="0" applyFont="1" applyFill="1" applyBorder="1" applyAlignment="1" applyProtection="1">
      <alignment horizontal="center"/>
      <protection locked="0"/>
    </xf>
    <xf numFmtId="0" fontId="7" fillId="19" borderId="19" xfId="0" applyFont="1" applyFill="1" applyBorder="1" applyAlignment="1" applyProtection="1">
      <alignment horizontal="center"/>
    </xf>
    <xf numFmtId="0" fontId="7" fillId="19" borderId="23" xfId="0" applyFont="1" applyFill="1" applyBorder="1" applyAlignment="1" applyProtection="1">
      <alignment horizontal="center"/>
    </xf>
    <xf numFmtId="0" fontId="7" fillId="20" borderId="16" xfId="0" applyFont="1" applyFill="1" applyBorder="1" applyAlignment="1" applyProtection="1">
      <alignment horizontal="center"/>
      <protection locked="0"/>
    </xf>
    <xf numFmtId="0" fontId="7" fillId="10" borderId="38" xfId="0" applyFont="1" applyFill="1" applyBorder="1" applyAlignment="1" applyProtection="1">
      <alignment horizontal="center"/>
    </xf>
    <xf numFmtId="0" fontId="7" fillId="10" borderId="39" xfId="0" applyFont="1" applyFill="1" applyBorder="1" applyAlignment="1" applyProtection="1">
      <alignment horizontal="center"/>
    </xf>
    <xf numFmtId="0" fontId="7" fillId="10" borderId="40" xfId="0" applyFont="1" applyFill="1" applyBorder="1" applyAlignment="1" applyProtection="1">
      <alignment horizontal="center"/>
    </xf>
    <xf numFmtId="0" fontId="7" fillId="21" borderId="41" xfId="0" applyFont="1" applyFill="1" applyBorder="1" applyAlignment="1" applyProtection="1">
      <alignment horizontal="center"/>
    </xf>
    <xf numFmtId="0" fontId="7" fillId="21" borderId="42" xfId="0" applyFont="1" applyFill="1" applyBorder="1" applyAlignment="1" applyProtection="1">
      <alignment horizontal="center"/>
    </xf>
    <xf numFmtId="0" fontId="26" fillId="0" borderId="65" xfId="18" applyFont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43" xfId="0" applyFont="1" applyFill="1" applyBorder="1" applyAlignment="1" applyProtection="1">
      <alignment horizontal="center" vertical="center"/>
      <protection locked="0"/>
    </xf>
    <xf numFmtId="0" fontId="7" fillId="6" borderId="44" xfId="0" applyFont="1" applyFill="1" applyBorder="1" applyAlignment="1" applyProtection="1">
      <alignment horizontal="center"/>
    </xf>
    <xf numFmtId="0" fontId="7" fillId="0" borderId="45" xfId="0" applyFont="1" applyBorder="1" applyProtection="1"/>
    <xf numFmtId="0" fontId="13" fillId="0" borderId="0" xfId="0" applyFont="1" applyAlignment="1" applyProtection="1">
      <alignment horizontal="center" vertical="center"/>
    </xf>
    <xf numFmtId="16" fontId="0" fillId="0" borderId="0" xfId="0" applyNumberFormat="1" applyFill="1" applyAlignment="1" applyProtection="1">
      <alignment horizontal="center"/>
    </xf>
    <xf numFmtId="16" fontId="7" fillId="0" borderId="0" xfId="0" applyNumberFormat="1" applyFont="1" applyFill="1" applyAlignment="1" applyProtection="1">
      <alignment horizontal="center"/>
    </xf>
    <xf numFmtId="164" fontId="24" fillId="22" borderId="60" xfId="18" applyNumberFormat="1" applyFont="1" applyFill="1" applyBorder="1" applyAlignment="1" applyProtection="1">
      <alignment horizontal="center" vertical="center"/>
    </xf>
    <xf numFmtId="0" fontId="27" fillId="0" borderId="65" xfId="8" applyFont="1" applyFill="1" applyBorder="1" applyAlignment="1" applyProtection="1">
      <alignment horizontal="center" vertical="center"/>
      <protection locked="0"/>
    </xf>
    <xf numFmtId="0" fontId="27" fillId="0" borderId="6" xfId="7" applyFont="1" applyFill="1" applyBorder="1" applyAlignment="1" applyProtection="1">
      <alignment horizontal="center" vertical="center"/>
      <protection locked="0"/>
    </xf>
    <xf numFmtId="164" fontId="24" fillId="22" borderId="68" xfId="18" applyNumberFormat="1" applyFont="1" applyFill="1" applyBorder="1" applyAlignment="1" applyProtection="1">
      <alignment horizontal="center" vertical="center"/>
    </xf>
    <xf numFmtId="0" fontId="7" fillId="7" borderId="55" xfId="0" applyFont="1" applyFill="1" applyBorder="1" applyAlignment="1" applyProtection="1">
      <alignment horizontal="center"/>
      <protection locked="0"/>
    </xf>
    <xf numFmtId="0" fontId="7" fillId="6" borderId="56" xfId="0" applyFont="1" applyFill="1" applyBorder="1" applyAlignment="1" applyProtection="1">
      <alignment horizontal="center"/>
      <protection locked="0"/>
    </xf>
    <xf numFmtId="0" fontId="7" fillId="6" borderId="44" xfId="0" applyFont="1" applyFill="1" applyBorder="1" applyAlignment="1" applyProtection="1">
      <alignment horizontal="center"/>
      <protection locked="0"/>
    </xf>
    <xf numFmtId="0" fontId="18" fillId="0" borderId="57" xfId="18" applyFont="1" applyFill="1" applyBorder="1" applyAlignment="1" applyProtection="1">
      <alignment horizontal="center"/>
    </xf>
    <xf numFmtId="0" fontId="7" fillId="7" borderId="44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 horizontal="center"/>
      <protection locked="0"/>
    </xf>
    <xf numFmtId="0" fontId="9" fillId="0" borderId="58" xfId="0" applyFont="1" applyFill="1" applyBorder="1" applyAlignment="1" applyProtection="1">
      <alignment horizontal="center" vertical="center"/>
      <protection locked="0"/>
    </xf>
    <xf numFmtId="0" fontId="9" fillId="0" borderId="39" xfId="0" applyFont="1" applyBorder="1" applyAlignment="1">
      <alignment horizontal="center" vertical="center"/>
    </xf>
    <xf numFmtId="16" fontId="9" fillId="3" borderId="59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16" borderId="69" xfId="0" applyFont="1" applyFill="1" applyBorder="1" applyAlignment="1" applyProtection="1">
      <alignment horizontal="center"/>
    </xf>
    <xf numFmtId="0" fontId="7" fillId="7" borderId="70" xfId="0" applyFont="1" applyFill="1" applyBorder="1" applyAlignment="1" applyProtection="1">
      <alignment horizontal="center"/>
    </xf>
    <xf numFmtId="0" fontId="7" fillId="7" borderId="70" xfId="0" applyFont="1" applyFill="1" applyBorder="1" applyAlignment="1" applyProtection="1">
      <alignment horizontal="center"/>
      <protection locked="0"/>
    </xf>
    <xf numFmtId="0" fontId="7" fillId="7" borderId="71" xfId="0" applyFont="1" applyFill="1" applyBorder="1" applyAlignment="1" applyProtection="1">
      <alignment horizontal="center"/>
      <protection locked="0"/>
    </xf>
    <xf numFmtId="0" fontId="7" fillId="7" borderId="69" xfId="0" applyFont="1" applyFill="1" applyBorder="1" applyAlignment="1" applyProtection="1">
      <alignment horizontal="center"/>
      <protection locked="0"/>
    </xf>
    <xf numFmtId="0" fontId="26" fillId="0" borderId="6" xfId="0" applyFont="1" applyBorder="1" applyAlignment="1" applyProtection="1">
      <alignment horizontal="center" vertical="center"/>
      <protection locked="0"/>
    </xf>
    <xf numFmtId="0" fontId="7" fillId="10" borderId="72" xfId="0" applyFont="1" applyFill="1" applyBorder="1" applyAlignment="1" applyProtection="1">
      <alignment horizontal="center"/>
    </xf>
    <xf numFmtId="0" fontId="7" fillId="21" borderId="73" xfId="0" applyFont="1" applyFill="1" applyBorder="1" applyAlignment="1" applyProtection="1">
      <alignment horizontal="center"/>
    </xf>
    <xf numFmtId="0" fontId="7" fillId="21" borderId="16" xfId="0" applyFont="1" applyFill="1" applyBorder="1" applyAlignment="1" applyProtection="1">
      <alignment horizontal="center"/>
    </xf>
    <xf numFmtId="0" fontId="7" fillId="23" borderId="16" xfId="0" applyFont="1" applyFill="1" applyBorder="1" applyAlignment="1" applyProtection="1">
      <alignment horizontal="center"/>
      <protection locked="0"/>
    </xf>
    <xf numFmtId="0" fontId="7" fillId="24" borderId="20" xfId="0" applyFont="1" applyFill="1" applyBorder="1" applyAlignment="1" applyProtection="1">
      <alignment horizontal="center"/>
      <protection locked="0"/>
    </xf>
    <xf numFmtId="0" fontId="8" fillId="11" borderId="32" xfId="0" applyFont="1" applyFill="1" applyBorder="1" applyAlignment="1" applyProtection="1">
      <alignment horizontal="center" vertical="center"/>
    </xf>
    <xf numFmtId="0" fontId="8" fillId="11" borderId="33" xfId="0" applyFont="1" applyFill="1" applyBorder="1" applyAlignment="1" applyProtection="1">
      <alignment horizontal="center" vertical="center"/>
    </xf>
    <xf numFmtId="0" fontId="8" fillId="11" borderId="34" xfId="0" applyFont="1" applyFill="1" applyBorder="1" applyAlignment="1" applyProtection="1">
      <alignment horizontal="center" vertical="center"/>
    </xf>
    <xf numFmtId="0" fontId="8" fillId="11" borderId="35" xfId="0" applyFont="1" applyFill="1" applyBorder="1" applyAlignment="1" applyProtection="1">
      <alignment horizontal="center" vertical="center"/>
    </xf>
    <xf numFmtId="0" fontId="8" fillId="11" borderId="0" xfId="0" applyFont="1" applyFill="1" applyBorder="1" applyAlignment="1" applyProtection="1">
      <alignment horizontal="center" vertical="center"/>
    </xf>
    <xf numFmtId="0" fontId="8" fillId="11" borderId="36" xfId="0" applyFont="1" applyFill="1" applyBorder="1" applyAlignment="1" applyProtection="1">
      <alignment horizontal="center" vertical="center"/>
    </xf>
    <xf numFmtId="0" fontId="12" fillId="0" borderId="46" xfId="0" applyFont="1" applyBorder="1" applyAlignment="1" applyProtection="1">
      <alignment horizontal="center" vertical="center"/>
    </xf>
    <xf numFmtId="0" fontId="11" fillId="11" borderId="47" xfId="0" applyFont="1" applyFill="1" applyBorder="1" applyAlignment="1" applyProtection="1">
      <alignment horizontal="center" vertical="center"/>
    </xf>
    <xf numFmtId="0" fontId="11" fillId="11" borderId="48" xfId="0" applyFont="1" applyFill="1" applyBorder="1" applyAlignment="1" applyProtection="1">
      <alignment horizontal="center" vertical="center"/>
    </xf>
    <xf numFmtId="0" fontId="11" fillId="12" borderId="49" xfId="0" applyFont="1" applyFill="1" applyBorder="1" applyAlignment="1" applyProtection="1">
      <alignment horizontal="center" vertical="center"/>
    </xf>
    <xf numFmtId="0" fontId="11" fillId="12" borderId="50" xfId="0" applyFont="1" applyFill="1" applyBorder="1" applyAlignment="1" applyProtection="1">
      <alignment horizontal="center" vertical="center"/>
    </xf>
    <xf numFmtId="0" fontId="11" fillId="9" borderId="51" xfId="0" applyFont="1" applyFill="1" applyBorder="1" applyAlignment="1" applyProtection="1">
      <alignment horizontal="center" vertical="center"/>
    </xf>
    <xf numFmtId="0" fontId="11" fillId="9" borderId="52" xfId="0" applyFont="1" applyFill="1" applyBorder="1" applyAlignment="1" applyProtection="1">
      <alignment horizontal="center" vertical="center"/>
    </xf>
    <xf numFmtId="0" fontId="1" fillId="0" borderId="53" xfId="0" applyFont="1" applyBorder="1" applyAlignment="1" applyProtection="1">
      <alignment horizontal="center"/>
    </xf>
    <xf numFmtId="0" fontId="1" fillId="0" borderId="54" xfId="0" applyFont="1" applyBorder="1" applyAlignment="1" applyProtection="1">
      <alignment horizontal="center"/>
    </xf>
    <xf numFmtId="0" fontId="8" fillId="11" borderId="76" xfId="0" applyFont="1" applyFill="1" applyBorder="1" applyAlignment="1" applyProtection="1">
      <alignment horizontal="center" vertical="center"/>
    </xf>
    <xf numFmtId="0" fontId="8" fillId="11" borderId="77" xfId="0" applyFont="1" applyFill="1" applyBorder="1" applyAlignment="1" applyProtection="1">
      <alignment horizontal="center" vertical="center"/>
    </xf>
    <xf numFmtId="0" fontId="8" fillId="11" borderId="78" xfId="0" applyFont="1" applyFill="1" applyBorder="1" applyAlignment="1" applyProtection="1">
      <alignment horizontal="center" vertical="center"/>
    </xf>
    <xf numFmtId="0" fontId="8" fillId="11" borderId="79" xfId="0" applyFont="1" applyFill="1" applyBorder="1" applyAlignment="1" applyProtection="1">
      <alignment horizontal="center" vertical="center"/>
    </xf>
    <xf numFmtId="0" fontId="8" fillId="11" borderId="57" xfId="0" applyFont="1" applyFill="1" applyBorder="1" applyAlignment="1" applyProtection="1">
      <alignment horizontal="center" vertical="center"/>
    </xf>
    <xf numFmtId="0" fontId="8" fillId="11" borderId="80" xfId="0" applyFont="1" applyFill="1" applyBorder="1" applyAlignment="1" applyProtection="1">
      <alignment horizontal="center" vertical="center"/>
    </xf>
    <xf numFmtId="0" fontId="1" fillId="0" borderId="74" xfId="0" applyFont="1" applyBorder="1" applyAlignment="1" applyProtection="1">
      <alignment horizontal="center"/>
    </xf>
    <xf numFmtId="0" fontId="1" fillId="0" borderId="75" xfId="0" applyFont="1" applyBorder="1" applyAlignment="1" applyProtection="1">
      <alignment horizontal="center"/>
    </xf>
    <xf numFmtId="0" fontId="28" fillId="0" borderId="3" xfId="7" applyFont="1" applyFill="1" applyBorder="1" applyAlignment="1" applyProtection="1">
      <alignment horizontal="center" vertical="center"/>
      <protection locked="0"/>
    </xf>
    <xf numFmtId="0" fontId="9" fillId="0" borderId="81" xfId="0" applyFont="1" applyBorder="1" applyAlignment="1">
      <alignment horizontal="center" vertical="center"/>
    </xf>
    <xf numFmtId="0" fontId="7" fillId="25" borderId="16" xfId="0" applyFont="1" applyFill="1" applyBorder="1" applyAlignment="1" applyProtection="1">
      <alignment horizontal="center"/>
      <protection locked="0"/>
    </xf>
    <xf numFmtId="0" fontId="7" fillId="24" borderId="16" xfId="0" applyFont="1" applyFill="1" applyBorder="1" applyAlignment="1" applyProtection="1">
      <alignment horizontal="center"/>
      <protection locked="0"/>
    </xf>
    <xf numFmtId="0" fontId="16" fillId="0" borderId="81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7" fillId="26" borderId="16" xfId="0" applyFont="1" applyFill="1" applyBorder="1" applyAlignment="1" applyProtection="1">
      <alignment horizontal="center"/>
      <protection locked="0"/>
    </xf>
    <xf numFmtId="0" fontId="9" fillId="0" borderId="82" xfId="0" applyFont="1" applyBorder="1" applyAlignment="1">
      <alignment horizontal="center" vertical="center"/>
    </xf>
    <xf numFmtId="0" fontId="28" fillId="0" borderId="58" xfId="7" applyFont="1" applyFill="1" applyBorder="1" applyAlignment="1" applyProtection="1">
      <alignment horizontal="center" vertical="center"/>
      <protection locked="0"/>
    </xf>
    <xf numFmtId="0" fontId="9" fillId="0" borderId="81" xfId="0" applyFont="1" applyBorder="1" applyAlignment="1" applyProtection="1">
      <alignment horizontal="center" vertical="center"/>
      <protection locked="0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7" fillId="6" borderId="25" xfId="0" applyFont="1" applyFill="1" applyBorder="1" applyAlignment="1" applyProtection="1">
      <alignment horizontal="center"/>
      <protection locked="0"/>
    </xf>
    <xf numFmtId="0" fontId="7" fillId="6" borderId="26" xfId="0" applyFont="1" applyFill="1" applyBorder="1" applyAlignment="1" applyProtection="1">
      <alignment horizontal="center"/>
      <protection locked="0"/>
    </xf>
    <xf numFmtId="0" fontId="7" fillId="6" borderId="27" xfId="0" applyFont="1" applyFill="1" applyBorder="1" applyAlignment="1" applyProtection="1">
      <alignment horizontal="center"/>
      <protection locked="0"/>
    </xf>
    <xf numFmtId="0" fontId="7" fillId="7" borderId="85" xfId="0" applyFont="1" applyFill="1" applyBorder="1" applyAlignment="1" applyProtection="1">
      <alignment horizontal="center"/>
      <protection locked="0"/>
    </xf>
    <xf numFmtId="0" fontId="7" fillId="7" borderId="26" xfId="0" applyFont="1" applyFill="1" applyBorder="1" applyAlignment="1" applyProtection="1">
      <alignment horizontal="center"/>
      <protection locked="0"/>
    </xf>
    <xf numFmtId="0" fontId="7" fillId="7" borderId="27" xfId="0" applyFont="1" applyFill="1" applyBorder="1" applyAlignment="1" applyProtection="1">
      <alignment horizontal="center"/>
      <protection locked="0"/>
    </xf>
    <xf numFmtId="0" fontId="7" fillId="7" borderId="86" xfId="0" applyFont="1" applyFill="1" applyBorder="1" applyAlignment="1" applyProtection="1">
      <alignment horizontal="center"/>
      <protection locked="0"/>
    </xf>
    <xf numFmtId="0" fontId="7" fillId="25" borderId="26" xfId="0" applyFont="1" applyFill="1" applyBorder="1" applyAlignment="1" applyProtection="1">
      <alignment horizontal="center"/>
      <protection locked="0"/>
    </xf>
    <xf numFmtId="0" fontId="7" fillId="8" borderId="25" xfId="0" applyFont="1" applyFill="1" applyBorder="1" applyAlignment="1" applyProtection="1">
      <alignment horizontal="center"/>
      <protection locked="0"/>
    </xf>
    <xf numFmtId="0" fontId="7" fillId="8" borderId="26" xfId="0" applyFont="1" applyFill="1" applyBorder="1" applyAlignment="1" applyProtection="1">
      <alignment horizontal="center"/>
      <protection locked="0"/>
    </xf>
    <xf numFmtId="0" fontId="7" fillId="8" borderId="27" xfId="0" applyFont="1" applyFill="1" applyBorder="1" applyAlignment="1" applyProtection="1">
      <alignment horizontal="center"/>
      <protection locked="0"/>
    </xf>
    <xf numFmtId="0" fontId="7" fillId="9" borderId="25" xfId="0" applyFont="1" applyFill="1" applyBorder="1" applyAlignment="1" applyProtection="1">
      <alignment horizontal="center"/>
      <protection locked="0"/>
    </xf>
    <xf numFmtId="0" fontId="7" fillId="9" borderId="26" xfId="0" applyFont="1" applyFill="1" applyBorder="1" applyAlignment="1" applyProtection="1">
      <alignment horizontal="center"/>
      <protection locked="0"/>
    </xf>
    <xf numFmtId="0" fontId="7" fillId="9" borderId="27" xfId="0" applyFont="1" applyFill="1" applyBorder="1" applyAlignment="1" applyProtection="1">
      <alignment horizontal="center"/>
      <protection locked="0"/>
    </xf>
    <xf numFmtId="0" fontId="7" fillId="10" borderId="25" xfId="0" applyFont="1" applyFill="1" applyBorder="1" applyAlignment="1" applyProtection="1">
      <alignment horizontal="center"/>
      <protection locked="0"/>
    </xf>
    <xf numFmtId="0" fontId="7" fillId="10" borderId="26" xfId="0" applyFont="1" applyFill="1" applyBorder="1" applyAlignment="1" applyProtection="1">
      <alignment horizontal="center"/>
      <protection locked="0"/>
    </xf>
    <xf numFmtId="0" fontId="7" fillId="10" borderId="27" xfId="0" applyFont="1" applyFill="1" applyBorder="1" applyAlignment="1" applyProtection="1">
      <alignment horizontal="center"/>
      <protection locked="0"/>
    </xf>
    <xf numFmtId="0" fontId="7" fillId="26" borderId="26" xfId="0" applyFont="1" applyFill="1" applyBorder="1" applyAlignment="1" applyProtection="1">
      <alignment horizontal="center"/>
      <protection locked="0"/>
    </xf>
    <xf numFmtId="0" fontId="7" fillId="23" borderId="20" xfId="0" applyFont="1" applyFill="1" applyBorder="1" applyAlignment="1" applyProtection="1">
      <alignment horizontal="center"/>
      <protection locked="0"/>
    </xf>
    <xf numFmtId="0" fontId="7" fillId="24" borderId="17" xfId="0" applyFont="1" applyFill="1" applyBorder="1" applyAlignment="1" applyProtection="1">
      <alignment horizontal="center"/>
      <protection locked="0"/>
    </xf>
    <xf numFmtId="0" fontId="7" fillId="28" borderId="16" xfId="0" applyFont="1" applyFill="1" applyBorder="1" applyAlignment="1" applyProtection="1">
      <alignment horizontal="center"/>
    </xf>
    <xf numFmtId="164" fontId="24" fillId="29" borderId="67" xfId="18" applyNumberFormat="1" applyFont="1" applyFill="1" applyBorder="1" applyAlignment="1" applyProtection="1">
      <alignment horizontal="center" vertical="center"/>
    </xf>
    <xf numFmtId="164" fontId="24" fillId="29" borderId="60" xfId="18" applyNumberFormat="1" applyFont="1" applyFill="1" applyBorder="1" applyAlignment="1" applyProtection="1">
      <alignment horizontal="center" vertical="center"/>
    </xf>
    <xf numFmtId="0" fontId="10" fillId="30" borderId="1" xfId="0" applyFont="1" applyFill="1" applyBorder="1" applyAlignment="1" applyProtection="1">
      <alignment horizontal="center"/>
    </xf>
    <xf numFmtId="0" fontId="7" fillId="26" borderId="19" xfId="0" applyFont="1" applyFill="1" applyBorder="1" applyAlignment="1" applyProtection="1">
      <alignment horizontal="center"/>
      <protection locked="0"/>
    </xf>
    <xf numFmtId="0" fontId="7" fillId="23" borderId="19" xfId="0" applyFont="1" applyFill="1" applyBorder="1" applyAlignment="1" applyProtection="1">
      <alignment horizontal="center"/>
      <protection locked="0"/>
    </xf>
    <xf numFmtId="0" fontId="7" fillId="23" borderId="23" xfId="0" applyFont="1" applyFill="1" applyBorder="1" applyAlignment="1" applyProtection="1">
      <alignment horizontal="center"/>
      <protection locked="0"/>
    </xf>
    <xf numFmtId="0" fontId="7" fillId="24" borderId="19" xfId="0" applyFont="1" applyFill="1" applyBorder="1" applyAlignment="1" applyProtection="1">
      <alignment horizontal="center"/>
      <protection locked="0"/>
    </xf>
    <xf numFmtId="164" fontId="24" fillId="0" borderId="60" xfId="18" applyNumberFormat="1" applyFont="1" applyFill="1" applyBorder="1" applyAlignment="1" applyProtection="1">
      <alignment horizontal="center" vertical="center"/>
    </xf>
    <xf numFmtId="0" fontId="7" fillId="27" borderId="16" xfId="0" applyFont="1" applyFill="1" applyBorder="1" applyAlignment="1" applyProtection="1">
      <alignment horizontal="center"/>
      <protection locked="0"/>
    </xf>
    <xf numFmtId="0" fontId="7" fillId="25" borderId="17" xfId="0" applyFont="1" applyFill="1" applyBorder="1" applyAlignment="1" applyProtection="1">
      <alignment horizontal="center"/>
      <protection locked="0"/>
    </xf>
  </cellXfs>
  <cellStyles count="25">
    <cellStyle name="25" xfId="1"/>
    <cellStyle name="DATA" xfId="2"/>
    <cellStyle name="DATA 2" xfId="3"/>
    <cellStyle name="DATA 2 2" xfId="4"/>
    <cellStyle name="DATA 3" xfId="5"/>
    <cellStyle name="Excel_BuiltIn_Heading 1" xfId="6"/>
    <cellStyle name="Excel_BuiltIn_Hyperlink 1" xfId="7"/>
    <cellStyle name="Excel_BuiltIn_Hyperlink 1 2" xfId="8"/>
    <cellStyle name="Heading" xfId="9"/>
    <cellStyle name="Heading 1" xfId="10" builtinId="16" customBuiltin="1"/>
    <cellStyle name="Heading1" xfId="11"/>
    <cellStyle name="Heading1 1" xfId="12"/>
    <cellStyle name="Heading1 1 2" xfId="13"/>
    <cellStyle name="Hyperlink 2" xfId="14"/>
    <cellStyle name="Hyperlink 2 2" xfId="15"/>
    <cellStyle name="Normal" xfId="0" builtinId="0"/>
    <cellStyle name="Normal 2" xfId="16"/>
    <cellStyle name="Normal 2 2" xfId="17"/>
    <cellStyle name="Normal 3" xfId="18"/>
    <cellStyle name="Result" xfId="19"/>
    <cellStyle name="Result 1" xfId="20"/>
    <cellStyle name="Result 1 2" xfId="21"/>
    <cellStyle name="Result2" xfId="22"/>
    <cellStyle name="Result2 1" xfId="23"/>
    <cellStyle name="Result2 1 2" xfId="24"/>
  </cellStyles>
  <dxfs count="23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5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3"/>
          <bgColor indexed="1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theme="2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cheltenhamharriers.co.uk/public/inc/doc/cleevewold/results/cleevewold_2016_results.pd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gloucesterac.co.uk/competition/club-races-events/gloucester-20/" TargetMode="External"/><Relationship Id="rId1" Type="http://schemas.openxmlformats.org/officeDocument/2006/relationships/hyperlink" Target="http://cheltenhamharriers.co.uk/fixtures/cleevewold.html" TargetMode="External"/><Relationship Id="rId6" Type="http://schemas.openxmlformats.org/officeDocument/2006/relationships/hyperlink" Target="http://www.chipresults.co.uk/default.aspx" TargetMode="External"/><Relationship Id="rId5" Type="http://schemas.openxmlformats.org/officeDocument/2006/relationships/hyperlink" Target="http://www.forestofdean-halfmarathon.co.uk/spring_trails/rogueresults.php" TargetMode="External"/><Relationship Id="rId4" Type="http://schemas.openxmlformats.org/officeDocument/2006/relationships/hyperlink" Target="http://www.banburyharriers.org/banburyrun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  <pageSetUpPr fitToPage="1"/>
  </sheetPr>
  <dimension ref="A1:CA141"/>
  <sheetViews>
    <sheetView tabSelected="1" workbookViewId="0">
      <pane xSplit="6" ySplit="8" topLeftCell="AR9" activePane="bottomRight" state="frozen"/>
      <selection pane="topRight" activeCell="I1" sqref="I1"/>
      <selection pane="bottomLeft" activeCell="A9" sqref="A9"/>
      <selection pane="bottomRight" activeCell="AX51" sqref="AX51"/>
    </sheetView>
  </sheetViews>
  <sheetFormatPr defaultColWidth="8.375" defaultRowHeight="14.25"/>
  <cols>
    <col min="1" max="1" width="23.75" style="1" customWidth="1"/>
    <col min="2" max="2" width="7.5" style="2" customWidth="1"/>
    <col min="3" max="3" width="5" style="2" customWidth="1"/>
    <col min="4" max="4" width="13.25" style="2" customWidth="1"/>
    <col min="5" max="5" width="16.125" style="2" customWidth="1"/>
    <col min="6" max="6" width="17.125" style="2" customWidth="1"/>
    <col min="7" max="7" width="12" style="2" bestFit="1" customWidth="1"/>
    <col min="8" max="8" width="13.875" style="2" bestFit="1" customWidth="1"/>
    <col min="9" max="9" width="11.875" style="2" bestFit="1" customWidth="1"/>
    <col min="10" max="10" width="11.375" style="2" customWidth="1"/>
    <col min="11" max="11" width="8.375" style="3" bestFit="1" customWidth="1"/>
    <col min="12" max="12" width="8.375" style="2" bestFit="1" customWidth="1"/>
    <col min="13" max="13" width="9.125" style="2" bestFit="1" customWidth="1"/>
    <col min="14" max="14" width="8.625" style="2" bestFit="1" customWidth="1"/>
    <col min="15" max="15" width="11.875" style="2" bestFit="1" customWidth="1"/>
    <col min="16" max="16" width="8.25" style="2" bestFit="1" customWidth="1"/>
    <col min="17" max="17" width="8.375" style="2" bestFit="1" customWidth="1"/>
    <col min="18" max="18" width="13.625" style="2" bestFit="1" customWidth="1"/>
    <col min="19" max="19" width="5.5" style="2" bestFit="1" customWidth="1"/>
    <col min="20" max="20" width="10.875" style="2" bestFit="1" customWidth="1"/>
    <col min="21" max="21" width="11.25" style="2" bestFit="1" customWidth="1"/>
    <col min="22" max="22" width="14.625" style="2" bestFit="1" customWidth="1"/>
    <col min="23" max="23" width="12.125" style="2" bestFit="1" customWidth="1"/>
    <col min="24" max="24" width="10.875" style="2" customWidth="1"/>
    <col min="25" max="25" width="14.5" style="2" bestFit="1" customWidth="1"/>
    <col min="26" max="26" width="11.125" style="2" bestFit="1" customWidth="1"/>
    <col min="27" max="27" width="23.125" style="2" bestFit="1" customWidth="1"/>
    <col min="28" max="28" width="11" style="2" bestFit="1" customWidth="1"/>
    <col min="29" max="29" width="7.125" style="2" bestFit="1" customWidth="1"/>
    <col min="30" max="30" width="12" style="2" bestFit="1" customWidth="1"/>
    <col min="31" max="31" width="14.875" style="2" bestFit="1" customWidth="1"/>
    <col min="32" max="32" width="15" style="2" bestFit="1" customWidth="1"/>
    <col min="33" max="33" width="13.875" style="2" bestFit="1" customWidth="1"/>
    <col min="34" max="34" width="14.5" style="2" customWidth="1"/>
    <col min="35" max="35" width="17.625" style="2" bestFit="1" customWidth="1"/>
    <col min="36" max="36" width="6.125" style="2" bestFit="1" customWidth="1"/>
    <col min="37" max="37" width="9" style="2" bestFit="1" customWidth="1"/>
    <col min="38" max="38" width="13.125" style="2" bestFit="1" customWidth="1"/>
    <col min="39" max="39" width="8.375" style="2" customWidth="1"/>
    <col min="40" max="40" width="11.5" style="2" customWidth="1"/>
    <col min="41" max="41" width="8.875" style="2" customWidth="1"/>
    <col min="42" max="42" width="14.25" style="3" customWidth="1"/>
    <col min="43" max="43" width="8.375" style="2" bestFit="1" customWidth="1"/>
    <col min="44" max="44" width="8.375" style="2" customWidth="1"/>
    <col min="45" max="45" width="6.25" style="3" bestFit="1" customWidth="1"/>
    <col min="46" max="46" width="7.5" style="3" bestFit="1" customWidth="1"/>
    <col min="47" max="47" width="14.625" style="3" bestFit="1" customWidth="1"/>
    <col min="48" max="48" width="6.25" style="3" bestFit="1" customWidth="1"/>
    <col min="49" max="49" width="16.375" style="3" customWidth="1"/>
    <col min="50" max="50" width="16.5" style="3" customWidth="1"/>
    <col min="51" max="51" width="9.625" style="3" customWidth="1"/>
    <col min="52" max="52" width="9.125" style="3" customWidth="1"/>
    <col min="53" max="53" width="9.75" style="3" customWidth="1"/>
    <col min="54" max="54" width="15.375" style="3" customWidth="1"/>
    <col min="55" max="55" width="12.5" style="3" hidden="1" customWidth="1"/>
    <col min="56" max="56" width="8.25" style="3" hidden="1" customWidth="1"/>
    <col min="57" max="57" width="10.5" style="3" hidden="1" customWidth="1"/>
    <col min="58" max="58" width="11.25" style="3" hidden="1" customWidth="1"/>
    <col min="59" max="59" width="12" style="3" hidden="1" customWidth="1"/>
    <col min="60" max="60" width="7" style="3" hidden="1" customWidth="1"/>
    <col min="61" max="61" width="10.125" style="3" hidden="1" customWidth="1"/>
    <col min="62" max="62" width="10.25" style="3" hidden="1" customWidth="1"/>
    <col min="63" max="63" width="8.25" style="3" hidden="1" customWidth="1"/>
    <col min="64" max="64" width="9.875" style="2" hidden="1" customWidth="1"/>
    <col min="65" max="65" width="12.125" style="3" hidden="1" customWidth="1"/>
    <col min="66" max="66" width="9.25" style="2" hidden="1" customWidth="1"/>
    <col min="67" max="67" width="25.875" style="2" hidden="1" customWidth="1"/>
    <col min="68" max="70" width="8.375" style="4" hidden="1" customWidth="1"/>
    <col min="71" max="73" width="8.375" style="2" hidden="1" customWidth="1"/>
    <col min="74" max="75" width="10.5" style="1" hidden="1" customWidth="1"/>
    <col min="76" max="77" width="12.75" style="1" hidden="1" customWidth="1"/>
    <col min="78" max="79" width="8.375" style="2" hidden="1" customWidth="1"/>
    <col min="80" max="16384" width="8.375" style="1"/>
  </cols>
  <sheetData>
    <row r="1" spans="1:79" s="5" customFormat="1" ht="12.75" customHeight="1">
      <c r="A1" s="261" t="s">
        <v>233</v>
      </c>
      <c r="B1" s="262"/>
      <c r="C1" s="262"/>
      <c r="D1" s="262"/>
      <c r="E1" s="262"/>
      <c r="F1" s="263"/>
      <c r="G1" s="4"/>
      <c r="H1" s="4"/>
      <c r="I1" s="4"/>
      <c r="J1" s="4"/>
      <c r="K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84"/>
      <c r="AO1" s="84"/>
      <c r="AP1" s="119"/>
      <c r="AQ1" s="84"/>
      <c r="AR1" s="84"/>
      <c r="AS1" s="119"/>
      <c r="AT1" s="119"/>
      <c r="AU1" s="119"/>
      <c r="AV1" s="119"/>
      <c r="AW1" s="119"/>
      <c r="AX1" s="119"/>
      <c r="AY1" s="119"/>
      <c r="AZ1" s="119"/>
      <c r="BA1" s="119"/>
      <c r="BB1" s="84"/>
      <c r="BC1" s="84"/>
      <c r="BD1" s="119"/>
      <c r="BE1" s="119"/>
      <c r="BF1" s="84"/>
      <c r="BG1" s="119"/>
      <c r="BH1" s="84"/>
      <c r="BI1" s="84"/>
      <c r="BJ1" s="84"/>
      <c r="BK1" s="84"/>
      <c r="BL1" s="84"/>
      <c r="BM1" s="119"/>
      <c r="BN1" s="84"/>
      <c r="BO1" s="84"/>
      <c r="BP1" s="4"/>
      <c r="BQ1" s="4"/>
      <c r="BR1" s="4"/>
      <c r="BS1" s="4"/>
      <c r="BT1" s="4"/>
      <c r="BU1" s="4"/>
      <c r="BZ1" s="199"/>
      <c r="CA1" s="199"/>
    </row>
    <row r="2" spans="1:79" s="5" customFormat="1" ht="13.5" customHeight="1" thickBot="1">
      <c r="A2" s="264"/>
      <c r="B2" s="265"/>
      <c r="C2" s="265"/>
      <c r="D2" s="265"/>
      <c r="E2" s="265"/>
      <c r="F2" s="266"/>
      <c r="G2" s="4"/>
      <c r="H2" s="4"/>
      <c r="I2" s="4"/>
      <c r="J2" s="4"/>
      <c r="K2" s="4"/>
      <c r="M2" s="4"/>
      <c r="N2" s="4"/>
      <c r="O2" s="4"/>
      <c r="P2" s="4"/>
      <c r="Q2" s="4"/>
      <c r="R2" s="4"/>
      <c r="S2" s="4"/>
      <c r="T2" s="4"/>
      <c r="U2" s="4"/>
      <c r="V2" s="6"/>
      <c r="W2" s="4"/>
      <c r="X2" s="6"/>
      <c r="Y2" s="6"/>
      <c r="Z2" s="6"/>
      <c r="AA2" s="6"/>
      <c r="AB2" s="6"/>
      <c r="AC2" s="4"/>
      <c r="AD2" s="6"/>
      <c r="AE2" s="4"/>
      <c r="AF2" s="4"/>
      <c r="AG2" s="4"/>
      <c r="AH2" s="4"/>
      <c r="AI2" s="4"/>
      <c r="AJ2" s="4"/>
      <c r="AK2" s="4"/>
      <c r="AL2" s="4"/>
      <c r="AM2" s="4"/>
      <c r="AN2" s="84"/>
      <c r="AO2" s="84"/>
      <c r="AP2" s="119"/>
      <c r="AQ2" s="84"/>
      <c r="AR2" s="84"/>
      <c r="AS2" s="119"/>
      <c r="AT2" s="119"/>
      <c r="AU2" s="119"/>
      <c r="AV2" s="119"/>
      <c r="AW2" s="119"/>
      <c r="AX2" s="119"/>
      <c r="AY2" s="119"/>
      <c r="AZ2" s="119"/>
      <c r="BA2" s="119"/>
      <c r="BB2" s="84"/>
      <c r="BC2" s="84"/>
      <c r="BD2" s="119"/>
      <c r="BE2" s="119"/>
      <c r="BF2" s="84"/>
      <c r="BG2" s="119"/>
      <c r="BH2" s="84"/>
      <c r="BI2" s="84"/>
      <c r="BJ2" s="84"/>
      <c r="BK2" s="84"/>
      <c r="BL2" s="84"/>
      <c r="BM2" s="119"/>
      <c r="BN2" s="84"/>
      <c r="BO2" s="84"/>
      <c r="BP2" s="4"/>
      <c r="BQ2" s="4"/>
      <c r="BR2" s="4"/>
      <c r="BS2" s="7"/>
      <c r="BT2" s="4"/>
      <c r="BU2" s="4"/>
      <c r="BZ2" s="200"/>
      <c r="CA2" s="200"/>
    </row>
    <row r="3" spans="1:79" s="5" customFormat="1" ht="15" customHeight="1" thickBot="1">
      <c r="B3" s="4"/>
      <c r="C3" s="4"/>
      <c r="D3" s="4"/>
      <c r="E3" s="274" t="s">
        <v>0</v>
      </c>
      <c r="F3" s="275"/>
      <c r="G3" s="8">
        <f ca="1">IF(TODAY()&gt;G6,G91,"")</f>
        <v>2</v>
      </c>
      <c r="H3" s="8">
        <f t="shared" ref="H3:AH3" ca="1" si="0">IF(TODAY()&gt;H6,H91,"")</f>
        <v>5</v>
      </c>
      <c r="I3" s="8">
        <f t="shared" ca="1" si="0"/>
        <v>1</v>
      </c>
      <c r="J3" s="8">
        <f t="shared" ca="1" si="0"/>
        <v>5</v>
      </c>
      <c r="K3" s="8">
        <f t="shared" ca="1" si="0"/>
        <v>5</v>
      </c>
      <c r="L3" s="8">
        <f t="shared" ca="1" si="0"/>
        <v>2</v>
      </c>
      <c r="M3" s="8">
        <f t="shared" ca="1" si="0"/>
        <v>15</v>
      </c>
      <c r="N3" s="8">
        <f t="shared" ca="1" si="0"/>
        <v>1</v>
      </c>
      <c r="O3" s="8">
        <f t="shared" ca="1" si="0"/>
        <v>1</v>
      </c>
      <c r="P3" s="8">
        <f t="shared" ca="1" si="0"/>
        <v>1</v>
      </c>
      <c r="Q3" s="8">
        <f t="shared" ca="1" si="0"/>
        <v>8</v>
      </c>
      <c r="R3" s="8">
        <f t="shared" ca="1" si="0"/>
        <v>9</v>
      </c>
      <c r="S3" s="8">
        <f t="shared" ca="1" si="0"/>
        <v>6</v>
      </c>
      <c r="T3" s="8">
        <f t="shared" ca="1" si="0"/>
        <v>4</v>
      </c>
      <c r="U3" s="8">
        <f t="shared" ca="1" si="0"/>
        <v>3</v>
      </c>
      <c r="V3" s="8">
        <f t="shared" ca="1" si="0"/>
        <v>1</v>
      </c>
      <c r="W3" s="8">
        <f t="shared" ca="1" si="0"/>
        <v>18</v>
      </c>
      <c r="X3" s="8">
        <f t="shared" ca="1" si="0"/>
        <v>9</v>
      </c>
      <c r="Y3" s="8">
        <f t="shared" ca="1" si="0"/>
        <v>19</v>
      </c>
      <c r="Z3" s="8">
        <f t="shared" ca="1" si="0"/>
        <v>7</v>
      </c>
      <c r="AA3" s="8">
        <f t="shared" ca="1" si="0"/>
        <v>37</v>
      </c>
      <c r="AB3" s="8">
        <f t="shared" ca="1" si="0"/>
        <v>12</v>
      </c>
      <c r="AC3" s="8">
        <f t="shared" ca="1" si="0"/>
        <v>5</v>
      </c>
      <c r="AD3" s="8">
        <f t="shared" ca="1" si="0"/>
        <v>11</v>
      </c>
      <c r="AE3" s="8">
        <f t="shared" ca="1" si="0"/>
        <v>5</v>
      </c>
      <c r="AF3" s="8">
        <f t="shared" ca="1" si="0"/>
        <v>3</v>
      </c>
      <c r="AG3" s="8">
        <f t="shared" ca="1" si="0"/>
        <v>17</v>
      </c>
      <c r="AH3" s="8">
        <f t="shared" ca="1" si="0"/>
        <v>5</v>
      </c>
      <c r="AI3" s="8">
        <f t="shared" ref="AI3:AL3" ca="1" si="1">IF(TODAY()&gt;AI6,AI91,"")</f>
        <v>31</v>
      </c>
      <c r="AJ3" s="8">
        <f t="shared" ca="1" si="1"/>
        <v>5</v>
      </c>
      <c r="AK3" s="8">
        <f t="shared" ca="1" si="1"/>
        <v>4</v>
      </c>
      <c r="AL3" s="8">
        <f t="shared" ca="1" si="1"/>
        <v>4</v>
      </c>
      <c r="AM3" s="319"/>
      <c r="AN3" s="8">
        <f ca="1">IF(TODAY()&gt;AN6,AN91,"")</f>
        <v>17</v>
      </c>
      <c r="AO3" s="8">
        <f ca="1">IF(TODAY()&gt;AO6,AO91,"")</f>
        <v>11</v>
      </c>
      <c r="AP3" s="8">
        <f ca="1">IF(TODAY()&gt;AP6,AP91,"")</f>
        <v>31</v>
      </c>
      <c r="AQ3" s="8">
        <f t="shared" ref="AQ3:BB3" ca="1" si="2">IF(TODAY()&gt;AQ6,AQ91,"")</f>
        <v>11</v>
      </c>
      <c r="AR3" s="8">
        <f ca="1">IF(TODAY()&gt;AR6,AR91,"")</f>
        <v>5</v>
      </c>
      <c r="AS3" s="8">
        <f t="shared" ca="1" si="2"/>
        <v>10</v>
      </c>
      <c r="AT3" s="8">
        <f t="shared" ca="1" si="2"/>
        <v>10</v>
      </c>
      <c r="AU3" s="8">
        <f t="shared" ca="1" si="2"/>
        <v>32</v>
      </c>
      <c r="AV3" s="8">
        <f t="shared" ca="1" si="2"/>
        <v>15</v>
      </c>
      <c r="AW3" s="8">
        <f t="shared" ca="1" si="2"/>
        <v>1</v>
      </c>
      <c r="AX3" s="8">
        <f t="shared" ca="1" si="2"/>
        <v>5</v>
      </c>
      <c r="AY3" s="8">
        <f t="shared" ca="1" si="2"/>
        <v>0</v>
      </c>
      <c r="AZ3" s="8">
        <f t="shared" ca="1" si="2"/>
        <v>0</v>
      </c>
      <c r="BA3" s="8">
        <f t="shared" ca="1" si="2"/>
        <v>0</v>
      </c>
      <c r="BB3" s="8">
        <f t="shared" ca="1" si="2"/>
        <v>0</v>
      </c>
      <c r="BC3" s="82" t="str">
        <f>IF(BC86&lt;1,"",BC86)</f>
        <v/>
      </c>
      <c r="BD3" s="82"/>
      <c r="BE3" s="82"/>
      <c r="BF3" s="82" t="str">
        <f>IF(BF86&lt;1,"",BF86)</f>
        <v/>
      </c>
      <c r="BG3" s="82"/>
      <c r="BH3" s="82" t="str">
        <f>IF(BH86&lt;1,"",BH86)</f>
        <v/>
      </c>
      <c r="BI3" s="82" t="str">
        <f>IF(BI86&lt;1,"",BI86)</f>
        <v/>
      </c>
      <c r="BJ3" s="82" t="str">
        <f>IF(BJ86&lt;1,"",BJ86)</f>
        <v/>
      </c>
      <c r="BK3" s="82" t="str">
        <f>IF(BK86&lt;1,"",BK86)</f>
        <v/>
      </c>
      <c r="BL3" s="82" t="str">
        <f>IF(BL86&lt;1,"",BL86)</f>
        <v/>
      </c>
      <c r="BM3" s="82" t="str">
        <f>IF(BM86&lt;1,"",BM86)</f>
        <v/>
      </c>
      <c r="BN3" s="82" t="str">
        <f>IF(BN86&lt;1,"",BN86)</f>
        <v/>
      </c>
      <c r="BO3" s="81" t="str">
        <f>IF(BO86&lt;1,"",BO86)</f>
        <v/>
      </c>
      <c r="BP3" s="4"/>
      <c r="BQ3" s="4"/>
      <c r="BR3" s="4"/>
      <c r="BS3" s="7"/>
      <c r="BT3" s="4"/>
      <c r="BU3" s="4"/>
      <c r="BZ3" s="195"/>
      <c r="CA3" s="195"/>
    </row>
    <row r="4" spans="1:79" s="11" customFormat="1" ht="15.75">
      <c r="B4" s="12"/>
      <c r="C4" s="12"/>
      <c r="D4" s="12"/>
      <c r="E4" s="268" t="s">
        <v>1</v>
      </c>
      <c r="F4" s="269"/>
      <c r="G4" s="229" t="s">
        <v>3</v>
      </c>
      <c r="H4" s="229" t="s">
        <v>2</v>
      </c>
      <c r="I4" s="229" t="s">
        <v>209</v>
      </c>
      <c r="J4" s="229" t="s">
        <v>4</v>
      </c>
      <c r="K4" s="229" t="s">
        <v>5</v>
      </c>
      <c r="L4" s="229" t="s">
        <v>6</v>
      </c>
      <c r="M4" s="229" t="s">
        <v>7</v>
      </c>
      <c r="N4" s="229" t="s">
        <v>8</v>
      </c>
      <c r="O4" s="229" t="s">
        <v>242</v>
      </c>
      <c r="P4" s="14" t="s">
        <v>9</v>
      </c>
      <c r="Q4" s="229" t="s">
        <v>12</v>
      </c>
      <c r="R4" s="229" t="s">
        <v>253</v>
      </c>
      <c r="S4" s="230" t="s">
        <v>254</v>
      </c>
      <c r="T4" s="284" t="s">
        <v>11</v>
      </c>
      <c r="U4" s="229" t="s">
        <v>255</v>
      </c>
      <c r="V4" s="284" t="s">
        <v>260</v>
      </c>
      <c r="W4" s="229" t="s">
        <v>261</v>
      </c>
      <c r="X4" s="284" t="s">
        <v>122</v>
      </c>
      <c r="Y4" s="229" t="s">
        <v>269</v>
      </c>
      <c r="Z4" s="50" t="s">
        <v>13</v>
      </c>
      <c r="AA4" s="249" t="s">
        <v>275</v>
      </c>
      <c r="AB4" s="288" t="s">
        <v>17</v>
      </c>
      <c r="AC4" s="284" t="s">
        <v>18</v>
      </c>
      <c r="AD4" s="284" t="s">
        <v>289</v>
      </c>
      <c r="AE4" s="229" t="s">
        <v>291</v>
      </c>
      <c r="AF4" s="50" t="s">
        <v>292</v>
      </c>
      <c r="AG4" s="294" t="s">
        <v>294</v>
      </c>
      <c r="AH4" s="291" t="s">
        <v>20</v>
      </c>
      <c r="AI4" s="291" t="s">
        <v>296</v>
      </c>
      <c r="AJ4" s="285" t="s">
        <v>297</v>
      </c>
      <c r="AK4" s="295" t="s">
        <v>299</v>
      </c>
      <c r="AL4" s="246" t="s">
        <v>298</v>
      </c>
      <c r="AM4" s="248"/>
      <c r="AN4" s="247" t="s">
        <v>304</v>
      </c>
      <c r="AO4" s="50" t="s">
        <v>184</v>
      </c>
      <c r="AP4" s="125" t="s">
        <v>189</v>
      </c>
      <c r="AQ4" s="88" t="s">
        <v>187</v>
      </c>
      <c r="AR4" s="88" t="s">
        <v>188</v>
      </c>
      <c r="AS4" s="124" t="s">
        <v>308</v>
      </c>
      <c r="AT4" s="124" t="s">
        <v>190</v>
      </c>
      <c r="AU4" s="125" t="s">
        <v>191</v>
      </c>
      <c r="AV4" s="124" t="s">
        <v>192</v>
      </c>
      <c r="AW4" s="124" t="s">
        <v>311</v>
      </c>
      <c r="AX4" s="124" t="s">
        <v>312</v>
      </c>
      <c r="AY4" s="125" t="s">
        <v>313</v>
      </c>
      <c r="AZ4" s="124" t="s">
        <v>14</v>
      </c>
      <c r="BA4" s="124" t="s">
        <v>193</v>
      </c>
      <c r="BB4" s="125" t="s">
        <v>314</v>
      </c>
      <c r="BC4" s="125" t="s">
        <v>218</v>
      </c>
      <c r="BD4" s="125" t="s">
        <v>199</v>
      </c>
      <c r="BE4" s="124" t="s">
        <v>195</v>
      </c>
      <c r="BF4" s="124" t="s">
        <v>220</v>
      </c>
      <c r="BG4" s="125" t="s">
        <v>219</v>
      </c>
      <c r="BH4" s="88" t="s">
        <v>196</v>
      </c>
      <c r="BI4" s="88" t="s">
        <v>197</v>
      </c>
      <c r="BJ4" s="88" t="s">
        <v>198</v>
      </c>
      <c r="BK4" s="88" t="s">
        <v>199</v>
      </c>
      <c r="BL4" s="88" t="s">
        <v>200</v>
      </c>
      <c r="BM4" s="124" t="s">
        <v>216</v>
      </c>
      <c r="BN4" s="88" t="s">
        <v>217</v>
      </c>
      <c r="BO4" s="79" t="s">
        <v>215</v>
      </c>
      <c r="BS4" s="17"/>
      <c r="BT4" s="12"/>
      <c r="BU4" s="12"/>
      <c r="BZ4" s="196"/>
      <c r="CA4" s="196"/>
    </row>
    <row r="5" spans="1:79" s="11" customFormat="1" ht="16.5" thickBot="1">
      <c r="B5" s="12"/>
      <c r="C5" s="12"/>
      <c r="D5" s="12"/>
      <c r="E5" s="270" t="s">
        <v>21</v>
      </c>
      <c r="F5" s="271"/>
      <c r="G5" s="19"/>
      <c r="H5" s="19"/>
      <c r="I5" s="19"/>
      <c r="J5" s="19"/>
      <c r="K5" s="19"/>
      <c r="L5" s="19"/>
      <c r="M5" s="19"/>
      <c r="N5" s="19"/>
      <c r="O5" s="19"/>
      <c r="P5" s="237"/>
      <c r="Q5" s="123"/>
      <c r="R5" s="127"/>
      <c r="S5" s="127"/>
      <c r="T5" s="21"/>
      <c r="U5" s="21"/>
      <c r="V5" s="21"/>
      <c r="W5" s="127"/>
      <c r="X5" s="21"/>
      <c r="Y5" s="20"/>
      <c r="Z5" s="21"/>
      <c r="AA5" s="21"/>
      <c r="AB5" s="21"/>
      <c r="AC5" s="21"/>
      <c r="AD5" s="255"/>
      <c r="AE5" s="20"/>
      <c r="AF5" s="21"/>
      <c r="AG5" s="21"/>
      <c r="AH5" s="21"/>
      <c r="AI5" s="21"/>
      <c r="AJ5" s="77"/>
      <c r="AK5" s="77"/>
      <c r="AL5" s="22"/>
      <c r="AM5" s="9"/>
      <c r="AN5" s="80"/>
      <c r="AO5" s="88"/>
      <c r="AP5" s="124"/>
      <c r="AQ5" s="88"/>
      <c r="AR5" s="88"/>
      <c r="AS5" s="124"/>
      <c r="AT5" s="124"/>
      <c r="AU5" s="124"/>
      <c r="AV5" s="124"/>
      <c r="AW5" s="124"/>
      <c r="AX5" s="124"/>
      <c r="AY5" s="124"/>
      <c r="AZ5" s="124"/>
      <c r="BA5" s="124"/>
      <c r="BB5" s="88"/>
      <c r="BC5" s="88"/>
      <c r="BD5" s="124"/>
      <c r="BE5" s="124"/>
      <c r="BF5" s="125"/>
      <c r="BG5" s="124"/>
      <c r="BH5" s="88"/>
      <c r="BI5" s="90"/>
      <c r="BJ5" s="90"/>
      <c r="BK5" s="88"/>
      <c r="BL5" s="88"/>
      <c r="BM5" s="228"/>
      <c r="BN5" s="88"/>
      <c r="BO5" s="79"/>
      <c r="BS5" s="17"/>
      <c r="BT5" s="12"/>
      <c r="BU5" s="12"/>
      <c r="BZ5" s="197"/>
      <c r="CA5" s="197"/>
    </row>
    <row r="6" spans="1:79" s="16" customFormat="1" ht="26.25" customHeight="1" thickBot="1">
      <c r="A6" s="267" t="s">
        <v>22</v>
      </c>
      <c r="B6" s="6"/>
      <c r="C6" s="6"/>
      <c r="D6" s="6"/>
      <c r="E6" s="272" t="s">
        <v>23</v>
      </c>
      <c r="F6" s="273"/>
      <c r="G6" s="23">
        <f>DATE(2016,1,6)</f>
        <v>42375</v>
      </c>
      <c r="H6" s="23">
        <f>DATE(2016,1,13)</f>
        <v>42382</v>
      </c>
      <c r="I6" s="23">
        <f>DATE(2016,1,27)</f>
        <v>42396</v>
      </c>
      <c r="J6" s="23">
        <f>DATE(2016,2,10)</f>
        <v>42410</v>
      </c>
      <c r="K6" s="23">
        <f>DATE(2016,2,17)</f>
        <v>42417</v>
      </c>
      <c r="L6" s="23">
        <f>DATE(2016,2,17)</f>
        <v>42417</v>
      </c>
      <c r="M6" s="23">
        <f>DATE(2016,2,24)</f>
        <v>42424</v>
      </c>
      <c r="N6" s="23">
        <f>DATE(2016,2,24)</f>
        <v>42424</v>
      </c>
      <c r="O6" s="23">
        <f>DATE(2016,2,24)</f>
        <v>42424</v>
      </c>
      <c r="P6" s="23">
        <f>DATE(2016,3,3)</f>
        <v>42432</v>
      </c>
      <c r="Q6" s="23">
        <f>DATE(2016,3,17)</f>
        <v>42446</v>
      </c>
      <c r="R6" s="23">
        <f>DATE(2016,3,24)</f>
        <v>42453</v>
      </c>
      <c r="S6" s="23">
        <f>DATE(2016,3,24)</f>
        <v>42453</v>
      </c>
      <c r="T6" s="23">
        <f>DATE(2016,3,31)</f>
        <v>42460</v>
      </c>
      <c r="U6" s="23">
        <f>DATE(2016,3,21)</f>
        <v>42450</v>
      </c>
      <c r="V6" s="23">
        <f>DATE(2016,4,6)</f>
        <v>42466</v>
      </c>
      <c r="W6" s="23">
        <f>DATE(2016,4,7)</f>
        <v>42467</v>
      </c>
      <c r="X6" s="23">
        <f>DATE(2016,4,14)</f>
        <v>42474</v>
      </c>
      <c r="Y6" s="23">
        <f>DATE(2016,4,14)</f>
        <v>42474</v>
      </c>
      <c r="Z6" s="23">
        <f>DATE(2016,4,19)</f>
        <v>42479</v>
      </c>
      <c r="AA6" s="23">
        <f>DATE(2016,5,2)</f>
        <v>42492</v>
      </c>
      <c r="AB6" s="23">
        <f>DATE(2016,5,6)</f>
        <v>42496</v>
      </c>
      <c r="AC6" s="23">
        <f>DATE(2016,5,12)</f>
        <v>42502</v>
      </c>
      <c r="AD6" s="23">
        <f>DATE(2016,5,12)</f>
        <v>42502</v>
      </c>
      <c r="AE6" s="23">
        <f>DATE(2016,5,19)</f>
        <v>42509</v>
      </c>
      <c r="AF6" s="23">
        <f>DATE(2016,5,19)</f>
        <v>42509</v>
      </c>
      <c r="AG6" s="23">
        <f>DATE(2016,5,20)</f>
        <v>42510</v>
      </c>
      <c r="AH6" s="23">
        <f>DATE(2016,6,4)</f>
        <v>42525</v>
      </c>
      <c r="AI6" s="23">
        <f>DATE(2016,6,6)</f>
        <v>42527</v>
      </c>
      <c r="AJ6" s="23">
        <f>DATE(2016,6,8)</f>
        <v>42529</v>
      </c>
      <c r="AK6" s="23">
        <f>DATE(2016,6,9)</f>
        <v>42530</v>
      </c>
      <c r="AL6" s="23">
        <f>DATE(2016,6,9)</f>
        <v>42530</v>
      </c>
      <c r="AM6" s="9"/>
      <c r="AN6" s="317">
        <f>DATE(2016,6,16)</f>
        <v>42537</v>
      </c>
      <c r="AO6" s="318">
        <f>DATE(2016,6,22)</f>
        <v>42543</v>
      </c>
      <c r="AP6" s="318">
        <f>DATE(2016,6,27)</f>
        <v>42548</v>
      </c>
      <c r="AQ6" s="318">
        <f>DATE(2016,6,30)</f>
        <v>42551</v>
      </c>
      <c r="AR6" s="318">
        <f>DATE(2016,6,30)</f>
        <v>42551</v>
      </c>
      <c r="AS6" s="318">
        <f>DATE(2016,7,7)</f>
        <v>42558</v>
      </c>
      <c r="AT6" s="318">
        <f>DATE(2017,7,20)</f>
        <v>42936</v>
      </c>
      <c r="AU6" s="324">
        <f>DATE(2017,7,25)</f>
        <v>42941</v>
      </c>
      <c r="AV6" s="324">
        <f>DATE(2017,8,4)</f>
        <v>42951</v>
      </c>
      <c r="AW6" s="324">
        <f>DATE(2016,8,11)</f>
        <v>42593</v>
      </c>
      <c r="AX6" s="324">
        <f>DATE(2016,8,11)</f>
        <v>42593</v>
      </c>
      <c r="AY6" s="324">
        <f>DATE(2017,8,14)</f>
        <v>42961</v>
      </c>
      <c r="AZ6" s="324">
        <f>DATE(2017,8,17)</f>
        <v>42964</v>
      </c>
      <c r="BA6" s="324">
        <f>DATE(2016,8,25)</f>
        <v>42607</v>
      </c>
      <c r="BB6" s="324">
        <f>DATE(2017,8,29)</f>
        <v>42976</v>
      </c>
      <c r="BC6" s="324">
        <f>DATE(2016,9,8)</f>
        <v>42621</v>
      </c>
      <c r="BD6" s="324">
        <f>DATE(2016,9,8)</f>
        <v>42621</v>
      </c>
      <c r="BE6" s="324">
        <f>DATE(2016,9,14)</f>
        <v>42627</v>
      </c>
      <c r="BF6" s="324">
        <f>DATE(2017,9,22)</f>
        <v>43000</v>
      </c>
      <c r="BG6" s="324">
        <f>DATE(2017,9,22)</f>
        <v>43000</v>
      </c>
      <c r="BH6" s="236">
        <f>DATE(2017,10,1)</f>
        <v>43009</v>
      </c>
      <c r="BI6" s="236">
        <f>DATE(2016,10,1)</f>
        <v>42644</v>
      </c>
      <c r="BJ6" s="236">
        <f>DATE(2016,10,1)</f>
        <v>42644</v>
      </c>
      <c r="BK6" s="236">
        <f>DATE(2016,10,10)</f>
        <v>42653</v>
      </c>
      <c r="BL6" s="236">
        <f>DATE(2016,10,15)</f>
        <v>42658</v>
      </c>
      <c r="BM6" s="78">
        <f>DATE(2016,10,22)</f>
        <v>42665</v>
      </c>
      <c r="BN6" s="236">
        <f>DATE(2016,10,22)</f>
        <v>42665</v>
      </c>
      <c r="BO6" s="239">
        <f>DATE(2016,10,29)</f>
        <v>42672</v>
      </c>
      <c r="BP6" s="12" t="s">
        <v>27</v>
      </c>
      <c r="BQ6" s="12" t="s">
        <v>28</v>
      </c>
      <c r="BR6" s="12" t="s">
        <v>29</v>
      </c>
      <c r="BS6" s="25" t="s">
        <v>30</v>
      </c>
      <c r="BT6" s="6" t="s">
        <v>31</v>
      </c>
      <c r="BU6" s="6" t="s">
        <v>29</v>
      </c>
      <c r="BV6" s="16" t="s">
        <v>182</v>
      </c>
      <c r="BW6" s="16" t="s">
        <v>183</v>
      </c>
      <c r="BX6" s="16" t="s">
        <v>202</v>
      </c>
      <c r="BZ6" s="198"/>
      <c r="CA6" s="198"/>
    </row>
    <row r="7" spans="1:79" s="11" customFormat="1" ht="12.75" customHeight="1" thickBot="1">
      <c r="A7" s="267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76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7"/>
      <c r="AD7" s="12"/>
      <c r="AE7" s="17" t="s">
        <v>32</v>
      </c>
      <c r="AF7" s="17"/>
      <c r="AG7" s="17"/>
      <c r="AH7" s="17"/>
      <c r="AI7" s="17"/>
      <c r="AJ7" s="17"/>
      <c r="AK7" s="17"/>
      <c r="AL7" s="17"/>
      <c r="AM7" s="26"/>
      <c r="AN7" s="89"/>
      <c r="AO7" s="89"/>
      <c r="AP7" s="126"/>
      <c r="AQ7" s="89"/>
      <c r="AR7" s="89"/>
      <c r="AS7" s="126"/>
      <c r="AT7" s="126"/>
      <c r="AU7" s="126"/>
      <c r="AV7" s="126"/>
      <c r="AW7" s="126"/>
      <c r="AX7" s="126"/>
      <c r="AY7" s="126"/>
      <c r="AZ7" s="126"/>
      <c r="BA7" s="126"/>
      <c r="BB7" s="89"/>
      <c r="BC7" s="89"/>
      <c r="BD7" s="126"/>
      <c r="BE7" s="126"/>
      <c r="BF7" s="89"/>
      <c r="BG7" s="126"/>
      <c r="BH7" s="89"/>
      <c r="BI7" s="89"/>
      <c r="BJ7" s="89"/>
      <c r="BK7" s="89"/>
      <c r="BL7" s="87"/>
      <c r="BM7" s="126"/>
      <c r="BN7" s="87"/>
      <c r="BO7" s="87"/>
      <c r="BP7" s="12"/>
      <c r="BQ7" s="12"/>
      <c r="BR7" s="12"/>
      <c r="BS7" s="17"/>
      <c r="BT7" s="12"/>
      <c r="BU7" s="12"/>
      <c r="BZ7" s="12"/>
      <c r="CA7" s="12"/>
    </row>
    <row r="8" spans="1:79" s="5" customFormat="1" ht="12.75" customHeight="1" thickBot="1">
      <c r="A8" s="267"/>
      <c r="B8" s="27" t="s">
        <v>33</v>
      </c>
      <c r="C8" s="28" t="s">
        <v>34</v>
      </c>
      <c r="D8" s="28" t="s">
        <v>35</v>
      </c>
      <c r="E8" s="28" t="s">
        <v>36</v>
      </c>
      <c r="F8" s="30" t="s">
        <v>39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7"/>
      <c r="AD8" s="4"/>
      <c r="AE8" s="7"/>
      <c r="AF8" s="7"/>
      <c r="AG8" s="7"/>
      <c r="AH8" s="7"/>
      <c r="AI8" s="7"/>
      <c r="AJ8" s="7"/>
      <c r="AK8" s="7"/>
      <c r="AL8" s="7"/>
      <c r="AM8" s="31"/>
      <c r="AN8" s="86"/>
      <c r="AO8" s="86"/>
      <c r="AP8" s="121"/>
      <c r="AQ8" s="86"/>
      <c r="AR8" s="86"/>
      <c r="AS8" s="121"/>
      <c r="AT8" s="121"/>
      <c r="AU8" s="121"/>
      <c r="AV8" s="121"/>
      <c r="AW8" s="121"/>
      <c r="AX8" s="121"/>
      <c r="AY8" s="121"/>
      <c r="AZ8" s="121"/>
      <c r="BA8" s="121"/>
      <c r="BB8" s="86"/>
      <c r="BC8" s="86"/>
      <c r="BD8" s="121"/>
      <c r="BE8" s="121"/>
      <c r="BF8" s="86"/>
      <c r="BG8" s="121"/>
      <c r="BH8" s="86"/>
      <c r="BI8" s="86"/>
      <c r="BJ8" s="86"/>
      <c r="BK8" s="86"/>
      <c r="BL8" s="84"/>
      <c r="BM8" s="121"/>
      <c r="BN8" s="84"/>
      <c r="BO8" s="84"/>
      <c r="BP8" s="4"/>
      <c r="BQ8" s="4"/>
      <c r="BR8" s="4"/>
      <c r="BS8" s="7"/>
      <c r="BT8" s="4"/>
      <c r="BU8" s="4"/>
      <c r="BZ8" s="29" t="s">
        <v>37</v>
      </c>
      <c r="CA8" s="29" t="s">
        <v>38</v>
      </c>
    </row>
    <row r="9" spans="1:79" s="5" customFormat="1" ht="12.75" customHeight="1" thickBot="1">
      <c r="B9" s="4"/>
      <c r="C9" s="4"/>
      <c r="D9" s="4"/>
      <c r="E9" s="4"/>
      <c r="F9" s="10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181"/>
      <c r="T9" s="4"/>
      <c r="U9" s="4"/>
      <c r="V9" s="4"/>
      <c r="W9" s="4"/>
      <c r="X9" s="4"/>
      <c r="Y9" s="4"/>
      <c r="Z9" s="4"/>
      <c r="AA9" s="4"/>
      <c r="AB9" s="4"/>
      <c r="AC9" s="7"/>
      <c r="AD9" s="4"/>
      <c r="AE9" s="7"/>
      <c r="AF9" s="7"/>
      <c r="AG9" s="7"/>
      <c r="AH9" s="7"/>
      <c r="AI9" s="7"/>
      <c r="AJ9" s="7"/>
      <c r="AK9" s="7"/>
      <c r="AL9" s="7"/>
      <c r="AM9" s="31"/>
      <c r="AN9" s="86"/>
      <c r="AO9" s="86"/>
      <c r="AP9" s="121"/>
      <c r="AQ9" s="86"/>
      <c r="AR9" s="86"/>
      <c r="AS9" s="121"/>
      <c r="AT9" s="121"/>
      <c r="AU9" s="121"/>
      <c r="AV9" s="121"/>
      <c r="AW9" s="121"/>
      <c r="AX9" s="121"/>
      <c r="AY9" s="121"/>
      <c r="AZ9" s="121"/>
      <c r="BA9" s="121"/>
      <c r="BB9" s="86"/>
      <c r="BC9" s="86"/>
      <c r="BD9" s="121"/>
      <c r="BE9" s="121"/>
      <c r="BF9" s="86"/>
      <c r="BG9" s="121"/>
      <c r="BH9" s="86"/>
      <c r="BI9" s="86"/>
      <c r="BJ9" s="86"/>
      <c r="BK9" s="86"/>
      <c r="BL9" s="84"/>
      <c r="BM9" s="243"/>
      <c r="BN9" s="84"/>
      <c r="BO9" s="84"/>
      <c r="BP9" s="4"/>
      <c r="BQ9" s="4"/>
      <c r="BR9" s="4"/>
      <c r="BS9" s="7"/>
      <c r="BT9" s="4"/>
      <c r="BU9" s="4"/>
      <c r="BZ9" s="4" t="s">
        <v>40</v>
      </c>
      <c r="CA9" s="4" t="s">
        <v>41</v>
      </c>
    </row>
    <row r="10" spans="1:79">
      <c r="A10" s="201" t="s">
        <v>42</v>
      </c>
      <c r="B10" s="97">
        <f>BX10</f>
        <v>20</v>
      </c>
      <c r="C10" s="97" t="s">
        <v>43</v>
      </c>
      <c r="D10" s="97">
        <f>IF(BS10&gt;4,"4",BS10)+IF(BT10&gt;4,"4",BT10)</f>
        <v>1</v>
      </c>
      <c r="E10" s="97" t="str">
        <f t="shared" ref="E10:E37" si="3">IF(CA10&gt;3,"",CA10)</f>
        <v/>
      </c>
      <c r="F10" s="98">
        <f>BU10</f>
        <v>1</v>
      </c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>
        <v>20</v>
      </c>
      <c r="AC10" s="164"/>
      <c r="AD10" s="164"/>
      <c r="AE10" s="164"/>
      <c r="AF10" s="164"/>
      <c r="AG10" s="164"/>
      <c r="AH10" s="164"/>
      <c r="AI10" s="164"/>
      <c r="AJ10" s="164"/>
      <c r="AK10" s="296"/>
      <c r="AL10" s="165"/>
      <c r="AM10" s="31"/>
      <c r="AN10" s="175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242"/>
      <c r="BN10" s="164"/>
      <c r="BO10" s="165"/>
      <c r="BP10" s="4">
        <f>SUM(G10:AL10)</f>
        <v>20</v>
      </c>
      <c r="BQ10" s="4">
        <f t="shared" ref="BQ10:BQ37" si="4">SUM(AN10:BO10)</f>
        <v>0</v>
      </c>
      <c r="BR10" s="34">
        <f>BP10+BQ10</f>
        <v>20</v>
      </c>
      <c r="BS10" s="33">
        <f>COUNT(G10:AL10)</f>
        <v>1</v>
      </c>
      <c r="BT10" s="33">
        <f t="shared" ref="BT10:BT37" si="5">COUNT(AN10:BO10)</f>
        <v>0</v>
      </c>
      <c r="BU10" s="34">
        <f>BS10+BT10</f>
        <v>1</v>
      </c>
      <c r="BV10" s="33">
        <f>IF(BS10&gt;3,SUM(LARGE($G10:$AL10,1)+LARGE($G10:$AL10,2)+LARGE($G10:$AL10,3)+LARGE($G10:$AL10,4)),SUM(G10:AL10))</f>
        <v>20</v>
      </c>
      <c r="BW10" s="33">
        <f t="shared" ref="BW10:BW37" si="6">IF(BT10&gt;3,SUM(LARGE($AN10:$BO10,1)+LARGE($AN10:$BO10,2)+LARGE($AN10:$BO10,3)+LARGE($AN10:$BO10,4)),SUM(AN10:BO10))</f>
        <v>0</v>
      </c>
      <c r="BX10" s="33">
        <f>BW10+BV10</f>
        <v>20</v>
      </c>
      <c r="BY10" s="33"/>
      <c r="BZ10" s="97">
        <f>RANK(B10,$B$10:$B$37)</f>
        <v>25</v>
      </c>
      <c r="CA10" s="97">
        <f>IF($B10=0,"",$BZ10)</f>
        <v>25</v>
      </c>
    </row>
    <row r="11" spans="1:79">
      <c r="A11" s="99" t="s">
        <v>44</v>
      </c>
      <c r="B11" s="96">
        <f t="shared" ref="B11:B35" si="7">BX11</f>
        <v>98</v>
      </c>
      <c r="C11" s="96" t="s">
        <v>43</v>
      </c>
      <c r="D11" s="96">
        <f t="shared" ref="D11:D82" si="8">IF(BS11&gt;4,"4",BS11)+IF(BT11&gt;4,"4",BT11)</f>
        <v>4</v>
      </c>
      <c r="E11" s="96" t="str">
        <f t="shared" si="3"/>
        <v/>
      </c>
      <c r="F11" s="100">
        <f t="shared" ref="F11:F82" si="9">BU11</f>
        <v>5</v>
      </c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>
        <v>24</v>
      </c>
      <c r="R11" s="163"/>
      <c r="S11" s="163"/>
      <c r="T11" s="163"/>
      <c r="U11" s="163"/>
      <c r="V11" s="163"/>
      <c r="W11" s="163">
        <v>24</v>
      </c>
      <c r="X11" s="163"/>
      <c r="Y11" s="163">
        <v>25</v>
      </c>
      <c r="Z11" s="163">
        <v>23</v>
      </c>
      <c r="AA11" s="163"/>
      <c r="AB11" s="163"/>
      <c r="AC11" s="163"/>
      <c r="AD11" s="287">
        <v>25</v>
      </c>
      <c r="AE11" s="163"/>
      <c r="AF11" s="163"/>
      <c r="AG11" s="163"/>
      <c r="AH11" s="163"/>
      <c r="AI11" s="163"/>
      <c r="AJ11" s="163"/>
      <c r="AK11" s="297"/>
      <c r="AL11" s="166"/>
      <c r="AM11" s="32"/>
      <c r="AN11" s="176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6"/>
      <c r="BP11" s="4">
        <f>SUM(G11:AL11)</f>
        <v>121</v>
      </c>
      <c r="BQ11" s="4">
        <f t="shared" si="4"/>
        <v>0</v>
      </c>
      <c r="BR11" s="34">
        <f t="shared" ref="BR11:BR82" si="10">BP11+BQ11</f>
        <v>121</v>
      </c>
      <c r="BS11" s="33">
        <f>COUNT(G11:AL11)</f>
        <v>5</v>
      </c>
      <c r="BT11" s="33">
        <f t="shared" si="5"/>
        <v>0</v>
      </c>
      <c r="BU11" s="34">
        <f t="shared" ref="BU11:BU82" si="11">BS11+BT11</f>
        <v>5</v>
      </c>
      <c r="BV11" s="33">
        <f>IF(BS11&gt;3,SUM(LARGE($G11:$AL11,1)+LARGE($G11:$AL11,2)+LARGE($G11:$AL11,3)+LARGE($G11:$AL11,4)),SUM(G11:AL11))</f>
        <v>98</v>
      </c>
      <c r="BW11" s="33">
        <f t="shared" si="6"/>
        <v>0</v>
      </c>
      <c r="BX11" s="33">
        <f t="shared" ref="BX11:BX82" si="12">BW11+BV11</f>
        <v>98</v>
      </c>
      <c r="BY11" s="33"/>
      <c r="BZ11" s="96">
        <f>RANK(B11,$B$10:$B$37)</f>
        <v>11</v>
      </c>
      <c r="CA11" s="96">
        <f>IF($B11=0,"",$BZ11)</f>
        <v>11</v>
      </c>
    </row>
    <row r="12" spans="1:79">
      <c r="A12" s="99" t="s">
        <v>256</v>
      </c>
      <c r="B12" s="96">
        <f t="shared" si="7"/>
        <v>125</v>
      </c>
      <c r="C12" s="96" t="s">
        <v>43</v>
      </c>
      <c r="D12" s="96">
        <f t="shared" si="8"/>
        <v>8</v>
      </c>
      <c r="E12" s="96" t="str">
        <f t="shared" si="3"/>
        <v/>
      </c>
      <c r="F12" s="100">
        <f t="shared" si="9"/>
        <v>12</v>
      </c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>
        <v>18</v>
      </c>
      <c r="R12" s="163"/>
      <c r="S12" s="163">
        <v>22</v>
      </c>
      <c r="T12" s="163"/>
      <c r="U12" s="163"/>
      <c r="V12" s="163"/>
      <c r="W12" s="163"/>
      <c r="X12" s="163"/>
      <c r="Y12" s="163"/>
      <c r="Z12" s="163"/>
      <c r="AA12" s="163">
        <v>1</v>
      </c>
      <c r="AB12" s="163"/>
      <c r="AC12" s="163"/>
      <c r="AD12" s="163">
        <v>18</v>
      </c>
      <c r="AE12" s="163"/>
      <c r="AF12" s="163"/>
      <c r="AG12" s="163">
        <v>12</v>
      </c>
      <c r="AH12" s="163">
        <v>21</v>
      </c>
      <c r="AI12" s="163">
        <v>1</v>
      </c>
      <c r="AJ12" s="163"/>
      <c r="AK12" s="297"/>
      <c r="AL12" s="166"/>
      <c r="AM12" s="32"/>
      <c r="AN12" s="176"/>
      <c r="AO12" s="163">
        <v>16</v>
      </c>
      <c r="AP12" s="163">
        <v>1</v>
      </c>
      <c r="AQ12" s="163">
        <v>18</v>
      </c>
      <c r="AR12" s="163"/>
      <c r="AS12" s="163"/>
      <c r="AT12" s="163"/>
      <c r="AU12" s="163">
        <v>1</v>
      </c>
      <c r="AV12" s="163">
        <v>11</v>
      </c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6"/>
      <c r="BP12" s="4">
        <f>SUM(G12:AL12)</f>
        <v>93</v>
      </c>
      <c r="BQ12" s="4">
        <f t="shared" si="4"/>
        <v>47</v>
      </c>
      <c r="BR12" s="34">
        <f t="shared" si="10"/>
        <v>140</v>
      </c>
      <c r="BS12" s="33">
        <f>COUNT(G12:AL12)</f>
        <v>7</v>
      </c>
      <c r="BT12" s="33">
        <f t="shared" si="5"/>
        <v>5</v>
      </c>
      <c r="BU12" s="34">
        <f t="shared" si="11"/>
        <v>12</v>
      </c>
      <c r="BV12" s="33">
        <f>IF(BS12&gt;3,SUM(LARGE($G12:$AL12,1)+LARGE($G12:$AL12,2)+LARGE($G12:$AL12,3)+LARGE($G12:$AL12,4)),SUM(G12:AL12))</f>
        <v>79</v>
      </c>
      <c r="BW12" s="33">
        <f t="shared" si="6"/>
        <v>46</v>
      </c>
      <c r="BX12" s="33">
        <f t="shared" si="12"/>
        <v>125</v>
      </c>
      <c r="BY12" s="33"/>
      <c r="BZ12" s="96">
        <f>RANK(B12,$B$10:$B$37)</f>
        <v>8</v>
      </c>
      <c r="CA12" s="96">
        <f>IF($B12=0,"",$BZ12)</f>
        <v>8</v>
      </c>
    </row>
    <row r="13" spans="1:79">
      <c r="A13" s="99" t="s">
        <v>221</v>
      </c>
      <c r="B13" s="96">
        <f t="shared" si="7"/>
        <v>179</v>
      </c>
      <c r="C13" s="96" t="s">
        <v>43</v>
      </c>
      <c r="D13" s="96">
        <f t="shared" si="8"/>
        <v>8</v>
      </c>
      <c r="E13" s="96" t="str">
        <f t="shared" si="3"/>
        <v/>
      </c>
      <c r="F13" s="100">
        <f t="shared" si="9"/>
        <v>8</v>
      </c>
      <c r="G13" s="163"/>
      <c r="H13" s="163">
        <v>24</v>
      </c>
      <c r="I13" s="163"/>
      <c r="J13" s="163"/>
      <c r="K13" s="163"/>
      <c r="L13" s="163">
        <v>25</v>
      </c>
      <c r="M13" s="163"/>
      <c r="N13" s="163"/>
      <c r="O13" s="163"/>
      <c r="P13" s="163"/>
      <c r="Q13" s="163"/>
      <c r="R13" s="163">
        <v>25</v>
      </c>
      <c r="S13" s="163"/>
      <c r="T13" s="163"/>
      <c r="U13" s="163"/>
      <c r="V13" s="163"/>
      <c r="W13" s="163"/>
      <c r="X13" s="163"/>
      <c r="Y13" s="163">
        <v>25</v>
      </c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297"/>
      <c r="AL13" s="166"/>
      <c r="AM13" s="32"/>
      <c r="AN13" s="323">
        <v>25</v>
      </c>
      <c r="AO13" s="163"/>
      <c r="AP13" s="163">
        <v>18</v>
      </c>
      <c r="AQ13" s="163"/>
      <c r="AR13" s="163"/>
      <c r="AS13" s="163">
        <v>22</v>
      </c>
      <c r="AT13" s="163"/>
      <c r="AU13" s="163">
        <v>15</v>
      </c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6"/>
      <c r="BP13" s="4">
        <f>SUM(G13:AL13)</f>
        <v>99</v>
      </c>
      <c r="BQ13" s="4">
        <f t="shared" si="4"/>
        <v>80</v>
      </c>
      <c r="BR13" s="34">
        <f t="shared" si="10"/>
        <v>179</v>
      </c>
      <c r="BS13" s="33">
        <f>COUNT(G13:AL13)</f>
        <v>4</v>
      </c>
      <c r="BT13" s="33">
        <f t="shared" si="5"/>
        <v>4</v>
      </c>
      <c r="BU13" s="34">
        <f t="shared" si="11"/>
        <v>8</v>
      </c>
      <c r="BV13" s="33">
        <f>IF(BS13&gt;3,SUM(LARGE($G13:$AL13,1)+LARGE($G13:$AL13,2)+LARGE($G13:$AL13,3)+LARGE($G13:$AL13,4)),SUM(G13:AL13))</f>
        <v>99</v>
      </c>
      <c r="BW13" s="33">
        <f t="shared" si="6"/>
        <v>80</v>
      </c>
      <c r="BX13" s="33">
        <f t="shared" si="12"/>
        <v>179</v>
      </c>
      <c r="BY13" s="33"/>
      <c r="BZ13" s="96">
        <f>RANK(B13,$B$10:$B$37)</f>
        <v>5</v>
      </c>
      <c r="CA13" s="96">
        <f>IF($B13=0,"",$BZ13)</f>
        <v>5</v>
      </c>
    </row>
    <row r="14" spans="1:79">
      <c r="A14" s="99" t="s">
        <v>212</v>
      </c>
      <c r="B14" s="96">
        <f t="shared" si="7"/>
        <v>47</v>
      </c>
      <c r="C14" s="96" t="s">
        <v>43</v>
      </c>
      <c r="D14" s="96">
        <f t="shared" si="8"/>
        <v>3</v>
      </c>
      <c r="E14" s="96" t="str">
        <f t="shared" si="3"/>
        <v/>
      </c>
      <c r="F14" s="100">
        <f t="shared" si="9"/>
        <v>3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>
        <v>14</v>
      </c>
      <c r="AB14" s="163"/>
      <c r="AC14" s="163"/>
      <c r="AD14" s="163"/>
      <c r="AE14" s="163"/>
      <c r="AF14" s="163"/>
      <c r="AG14" s="163"/>
      <c r="AH14" s="163"/>
      <c r="AI14" s="163">
        <v>14</v>
      </c>
      <c r="AJ14" s="163"/>
      <c r="AK14" s="297"/>
      <c r="AL14" s="166"/>
      <c r="AM14" s="32"/>
      <c r="AN14" s="176"/>
      <c r="AO14" s="163"/>
      <c r="AP14" s="163">
        <v>19</v>
      </c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6"/>
      <c r="BP14" s="4">
        <f>SUM(G14:AL14)</f>
        <v>28</v>
      </c>
      <c r="BQ14" s="4">
        <f t="shared" si="4"/>
        <v>19</v>
      </c>
      <c r="BR14" s="34">
        <f t="shared" si="10"/>
        <v>47</v>
      </c>
      <c r="BS14" s="33">
        <f>COUNT(G14:AL14)</f>
        <v>2</v>
      </c>
      <c r="BT14" s="33">
        <f t="shared" si="5"/>
        <v>1</v>
      </c>
      <c r="BU14" s="34">
        <f t="shared" si="11"/>
        <v>3</v>
      </c>
      <c r="BV14" s="33">
        <f>IF(BS14&gt;3,SUM(LARGE($G14:$AL14,1)+LARGE($G14:$AL14,2)+LARGE($G14:$AL14,3)+LARGE($G14:$AL14,4)),SUM(G14:AL14))</f>
        <v>28</v>
      </c>
      <c r="BW14" s="33">
        <f t="shared" si="6"/>
        <v>19</v>
      </c>
      <c r="BX14" s="33">
        <f t="shared" si="12"/>
        <v>47</v>
      </c>
      <c r="BY14" s="33"/>
      <c r="BZ14" s="96">
        <f>RANK(B14,$B$10:$B$37)</f>
        <v>18</v>
      </c>
      <c r="CA14" s="96">
        <f>IF($B14=0,"",$BZ14)</f>
        <v>18</v>
      </c>
    </row>
    <row r="15" spans="1:79">
      <c r="A15" s="99" t="s">
        <v>306</v>
      </c>
      <c r="B15" s="96">
        <f t="shared" ref="B15:B16" si="13">BX15</f>
        <v>25</v>
      </c>
      <c r="C15" s="96" t="s">
        <v>43</v>
      </c>
      <c r="D15" s="96">
        <f t="shared" ref="D15:D16" si="14">IF(BS15&gt;4,"4",BS15)+IF(BT15&gt;4,"4",BT15)</f>
        <v>1</v>
      </c>
      <c r="E15" s="96" t="str">
        <f t="shared" ref="E15:E16" si="15">IF(CA15&gt;3,"",CA15)</f>
        <v/>
      </c>
      <c r="F15" s="100">
        <f t="shared" ref="F15:F16" si="16">BU15</f>
        <v>1</v>
      </c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297"/>
      <c r="AL15" s="166"/>
      <c r="AM15" s="32"/>
      <c r="AN15" s="323">
        <v>25</v>
      </c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6"/>
      <c r="BP15" s="4">
        <f>SUM(G15:AL15)</f>
        <v>0</v>
      </c>
      <c r="BQ15" s="4">
        <f t="shared" ref="BQ15:BQ16" si="17">SUM(AN15:BO15)</f>
        <v>25</v>
      </c>
      <c r="BR15" s="34">
        <f t="shared" ref="BR15:BR16" si="18">BP15+BQ15</f>
        <v>25</v>
      </c>
      <c r="BS15" s="33">
        <f>COUNT(G15:AL15)</f>
        <v>0</v>
      </c>
      <c r="BT15" s="33">
        <f t="shared" ref="BT15:BT16" si="19">COUNT(AN15:BO15)</f>
        <v>1</v>
      </c>
      <c r="BU15" s="34">
        <f t="shared" ref="BU15:BU16" si="20">BS15+BT15</f>
        <v>1</v>
      </c>
      <c r="BV15" s="33">
        <f>IF(BS15&gt;3,SUM(LARGE($G15:$AL15,1)+LARGE($G15:$AL15,2)+LARGE($G15:$AL15,3)+LARGE($G15:$AL15,4)),SUM(G15:AL15))</f>
        <v>0</v>
      </c>
      <c r="BW15" s="33">
        <f t="shared" ref="BW15:BW16" si="21">IF(BT15&gt;3,SUM(LARGE($AN15:$BO15,1)+LARGE($AN15:$BO15,2)+LARGE($AN15:$BO15,3)+LARGE($AN15:$BO15,4)),SUM(AN15:BO15))</f>
        <v>25</v>
      </c>
      <c r="BX15" s="33">
        <f t="shared" ref="BX15:BX16" si="22">BW15+BV15</f>
        <v>25</v>
      </c>
      <c r="BY15" s="33"/>
      <c r="BZ15" s="96">
        <f>RANK(B15,$B$10:$B$37)</f>
        <v>22</v>
      </c>
      <c r="CA15" s="96">
        <f>IF($B15=0,"",$BZ15)</f>
        <v>22</v>
      </c>
    </row>
    <row r="16" spans="1:79">
      <c r="A16" s="99" t="s">
        <v>316</v>
      </c>
      <c r="B16" s="96">
        <f t="shared" si="13"/>
        <v>14</v>
      </c>
      <c r="C16" s="96" t="s">
        <v>43</v>
      </c>
      <c r="D16" s="96">
        <f t="shared" si="14"/>
        <v>1</v>
      </c>
      <c r="E16" s="96" t="str">
        <f t="shared" si="15"/>
        <v/>
      </c>
      <c r="F16" s="100">
        <f t="shared" si="16"/>
        <v>1</v>
      </c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297"/>
      <c r="AL16" s="166"/>
      <c r="AM16" s="32"/>
      <c r="AN16" s="163"/>
      <c r="AO16" s="163"/>
      <c r="AP16" s="163"/>
      <c r="AQ16" s="163"/>
      <c r="AR16" s="163"/>
      <c r="AS16" s="163"/>
      <c r="AT16" s="163"/>
      <c r="AU16" s="163"/>
      <c r="AV16" s="163">
        <v>14</v>
      </c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6"/>
      <c r="BP16" s="4">
        <f>SUM(G16:AL16)</f>
        <v>0</v>
      </c>
      <c r="BQ16" s="4">
        <f t="shared" si="17"/>
        <v>14</v>
      </c>
      <c r="BR16" s="34">
        <f t="shared" si="18"/>
        <v>14</v>
      </c>
      <c r="BS16" s="33">
        <f>COUNT(G16:AL16)</f>
        <v>0</v>
      </c>
      <c r="BT16" s="33">
        <f t="shared" si="19"/>
        <v>1</v>
      </c>
      <c r="BU16" s="34">
        <f t="shared" si="20"/>
        <v>1</v>
      </c>
      <c r="BV16" s="33">
        <f>IF(BS16&gt;3,SUM(LARGE($G16:$AL16,1)+LARGE($G16:$AL16,2)+LARGE($G16:$AL16,3)+LARGE($G16:$AL16,4)),SUM(G16:AL16))</f>
        <v>0</v>
      </c>
      <c r="BW16" s="33">
        <f t="shared" si="21"/>
        <v>14</v>
      </c>
      <c r="BX16" s="33">
        <f t="shared" si="22"/>
        <v>14</v>
      </c>
      <c r="BY16" s="33"/>
      <c r="BZ16" s="96">
        <f>RANK(B16,$B$10:$B$37)</f>
        <v>27</v>
      </c>
      <c r="CA16" s="96">
        <f>IF($B16=0,"",$BZ16)</f>
        <v>27</v>
      </c>
    </row>
    <row r="17" spans="1:79">
      <c r="A17" s="99" t="s">
        <v>307</v>
      </c>
      <c r="B17" s="96">
        <f t="shared" ref="B17" si="23">BX17</f>
        <v>25</v>
      </c>
      <c r="C17" s="96" t="s">
        <v>43</v>
      </c>
      <c r="D17" s="96">
        <f t="shared" ref="D17" si="24">IF(BS17&gt;4,"4",BS17)+IF(BT17&gt;4,"4",BT17)</f>
        <v>1</v>
      </c>
      <c r="E17" s="96" t="str">
        <f t="shared" ref="E17" si="25">IF(CA17&gt;3,"",CA17)</f>
        <v/>
      </c>
      <c r="F17" s="100">
        <f t="shared" ref="F17" si="26">BU17</f>
        <v>1</v>
      </c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297"/>
      <c r="AL17" s="166"/>
      <c r="AM17" s="32"/>
      <c r="AN17" s="323">
        <v>25</v>
      </c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6"/>
      <c r="BP17" s="4">
        <f>SUM(G17:AL17)</f>
        <v>0</v>
      </c>
      <c r="BQ17" s="4">
        <f t="shared" ref="BQ17" si="27">SUM(AN17:BO17)</f>
        <v>25</v>
      </c>
      <c r="BR17" s="34">
        <f t="shared" ref="BR17" si="28">BP17+BQ17</f>
        <v>25</v>
      </c>
      <c r="BS17" s="33">
        <f>COUNT(G17:AL17)</f>
        <v>0</v>
      </c>
      <c r="BT17" s="33">
        <f t="shared" ref="BT17" si="29">COUNT(AN17:BO17)</f>
        <v>1</v>
      </c>
      <c r="BU17" s="34">
        <f t="shared" ref="BU17" si="30">BS17+BT17</f>
        <v>1</v>
      </c>
      <c r="BV17" s="33">
        <f>IF(BS17&gt;3,SUM(LARGE($G17:$AL17,1)+LARGE($G17:$AL17,2)+LARGE($G17:$AL17,3)+LARGE($G17:$AL17,4)),SUM(G17:AL17))</f>
        <v>0</v>
      </c>
      <c r="BW17" s="33">
        <f t="shared" ref="BW17" si="31">IF(BT17&gt;3,SUM(LARGE($AN17:$BO17,1)+LARGE($AN17:$BO17,2)+LARGE($AN17:$BO17,3)+LARGE($AN17:$BO17,4)),SUM(AN17:BO17))</f>
        <v>25</v>
      </c>
      <c r="BX17" s="33">
        <f t="shared" ref="BX17" si="32">BW17+BV17</f>
        <v>25</v>
      </c>
      <c r="BY17" s="33"/>
      <c r="BZ17" s="96">
        <f>RANK(B17,$B$10:$B$37)</f>
        <v>22</v>
      </c>
      <c r="CA17" s="96">
        <f>IF($B17=0,"",$BZ17)</f>
        <v>22</v>
      </c>
    </row>
    <row r="18" spans="1:79">
      <c r="A18" s="99" t="s">
        <v>305</v>
      </c>
      <c r="B18" s="96">
        <f t="shared" si="7"/>
        <v>49</v>
      </c>
      <c r="C18" s="96" t="s">
        <v>43</v>
      </c>
      <c r="D18" s="96">
        <f t="shared" si="8"/>
        <v>3</v>
      </c>
      <c r="E18" s="96" t="str">
        <f t="shared" si="3"/>
        <v/>
      </c>
      <c r="F18" s="100">
        <f t="shared" si="9"/>
        <v>3</v>
      </c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297"/>
      <c r="AL18" s="166"/>
      <c r="AM18" s="32"/>
      <c r="AN18" s="176"/>
      <c r="AO18" s="163">
        <v>17</v>
      </c>
      <c r="AP18" s="163"/>
      <c r="AQ18" s="163">
        <v>19</v>
      </c>
      <c r="AR18" s="163"/>
      <c r="AS18" s="163"/>
      <c r="AT18" s="163"/>
      <c r="AU18" s="163"/>
      <c r="AV18" s="163">
        <v>13</v>
      </c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6"/>
      <c r="BP18" s="4">
        <f>SUM(G18:AL18)</f>
        <v>0</v>
      </c>
      <c r="BQ18" s="4">
        <f t="shared" si="4"/>
        <v>49</v>
      </c>
      <c r="BR18" s="34">
        <f t="shared" si="10"/>
        <v>49</v>
      </c>
      <c r="BS18" s="33">
        <f>COUNT(G18:AL18)</f>
        <v>0</v>
      </c>
      <c r="BT18" s="33">
        <f t="shared" si="5"/>
        <v>3</v>
      </c>
      <c r="BU18" s="34">
        <f t="shared" si="11"/>
        <v>3</v>
      </c>
      <c r="BV18" s="33">
        <f>IF(BS18&gt;3,SUM(LARGE($G18:$AL18,1)+LARGE($G18:$AL18,2)+LARGE($G18:$AL18,3)+LARGE($G18:$AL18,4)),SUM(G18:AL18))</f>
        <v>0</v>
      </c>
      <c r="BW18" s="33">
        <f t="shared" si="6"/>
        <v>49</v>
      </c>
      <c r="BX18" s="33">
        <f t="shared" si="12"/>
        <v>49</v>
      </c>
      <c r="BY18" s="33"/>
      <c r="BZ18" s="96">
        <f>RANK(B18,$B$10:$B$37)</f>
        <v>16</v>
      </c>
      <c r="CA18" s="96">
        <f>IF($B18=0,"",$BZ18)</f>
        <v>16</v>
      </c>
    </row>
    <row r="19" spans="1:79">
      <c r="A19" s="99" t="s">
        <v>287</v>
      </c>
      <c r="B19" s="96">
        <f t="shared" ref="B19" si="33">BX19</f>
        <v>92</v>
      </c>
      <c r="C19" s="96" t="s">
        <v>43</v>
      </c>
      <c r="D19" s="96">
        <f t="shared" ref="D19" si="34">IF(BS19&gt;4,"4",BS19)+IF(BT19&gt;4,"4",BT19)</f>
        <v>4</v>
      </c>
      <c r="E19" s="96" t="str">
        <f t="shared" ref="E19" si="35">IF(CA19&gt;3,"",CA19)</f>
        <v/>
      </c>
      <c r="F19" s="100">
        <f t="shared" ref="F19" si="36">BU19</f>
        <v>4</v>
      </c>
      <c r="G19" s="163"/>
      <c r="H19" s="163"/>
      <c r="I19" s="163"/>
      <c r="J19" s="163"/>
      <c r="K19" s="163"/>
      <c r="L19" s="163"/>
      <c r="M19" s="163">
        <v>22</v>
      </c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>
        <v>22</v>
      </c>
      <c r="AJ19" s="163"/>
      <c r="AK19" s="297"/>
      <c r="AL19" s="166"/>
      <c r="AM19" s="32"/>
      <c r="AN19" s="176"/>
      <c r="AO19" s="163"/>
      <c r="AP19" s="163"/>
      <c r="AQ19" s="163">
        <v>24</v>
      </c>
      <c r="AR19" s="163"/>
      <c r="AS19" s="163"/>
      <c r="AT19" s="163"/>
      <c r="AU19" s="163">
        <v>24</v>
      </c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6"/>
      <c r="BP19" s="4">
        <f>SUM(G19:AL19)</f>
        <v>44</v>
      </c>
      <c r="BQ19" s="4">
        <f t="shared" ref="BQ19" si="37">SUM(AN19:BO19)</f>
        <v>48</v>
      </c>
      <c r="BR19" s="34">
        <f t="shared" ref="BR19" si="38">BP19+BQ19</f>
        <v>92</v>
      </c>
      <c r="BS19" s="33">
        <f>COUNT(G19:AL19)</f>
        <v>2</v>
      </c>
      <c r="BT19" s="33">
        <f t="shared" ref="BT19" si="39">COUNT(AN19:BO19)</f>
        <v>2</v>
      </c>
      <c r="BU19" s="34">
        <f t="shared" ref="BU19" si="40">BS19+BT19</f>
        <v>4</v>
      </c>
      <c r="BV19" s="33">
        <f>IF(BS19&gt;3,SUM(LARGE($G19:$AL19,1)+LARGE($G19:$AL19,2)+LARGE($G19:$AL19,3)+LARGE($G19:$AL19,4)),SUM(G19:AL19))</f>
        <v>44</v>
      </c>
      <c r="BW19" s="33">
        <f t="shared" ref="BW19" si="41">IF(BT19&gt;3,SUM(LARGE($AN19:$BO19,1)+LARGE($AN19:$BO19,2)+LARGE($AN19:$BO19,3)+LARGE($AN19:$BO19,4)),SUM(AN19:BO19))</f>
        <v>48</v>
      </c>
      <c r="BX19" s="33">
        <f t="shared" ref="BX19" si="42">BW19+BV19</f>
        <v>92</v>
      </c>
      <c r="BY19" s="33"/>
      <c r="BZ19" s="96">
        <f>RANK(B19,$B$10:$B$37)</f>
        <v>12</v>
      </c>
      <c r="CA19" s="96">
        <f>IF($B19=0,"",$BZ19)</f>
        <v>12</v>
      </c>
    </row>
    <row r="20" spans="1:79">
      <c r="A20" s="99" t="s">
        <v>160</v>
      </c>
      <c r="B20" s="96">
        <f t="shared" si="7"/>
        <v>183</v>
      </c>
      <c r="C20" s="96" t="s">
        <v>43</v>
      </c>
      <c r="D20" s="96">
        <f t="shared" si="8"/>
        <v>8</v>
      </c>
      <c r="E20" s="96">
        <f t="shared" si="3"/>
        <v>3</v>
      </c>
      <c r="F20" s="100">
        <f t="shared" si="9"/>
        <v>12</v>
      </c>
      <c r="G20" s="163"/>
      <c r="H20" s="163"/>
      <c r="I20" s="163"/>
      <c r="J20" s="163"/>
      <c r="K20" s="163"/>
      <c r="L20" s="163"/>
      <c r="M20" s="163">
        <v>19</v>
      </c>
      <c r="N20" s="163"/>
      <c r="O20" s="163"/>
      <c r="P20" s="163"/>
      <c r="Q20" s="163"/>
      <c r="R20" s="163"/>
      <c r="S20" s="163"/>
      <c r="T20" s="163"/>
      <c r="U20" s="163"/>
      <c r="V20" s="163"/>
      <c r="W20" s="163">
        <v>19</v>
      </c>
      <c r="X20" s="163"/>
      <c r="Y20" s="163">
        <v>25</v>
      </c>
      <c r="Z20" s="163"/>
      <c r="AA20" s="163">
        <v>19</v>
      </c>
      <c r="AB20" s="163"/>
      <c r="AC20" s="163">
        <v>24</v>
      </c>
      <c r="AD20" s="163"/>
      <c r="AE20" s="163"/>
      <c r="AF20" s="163"/>
      <c r="AG20" s="163">
        <v>24</v>
      </c>
      <c r="AH20" s="163"/>
      <c r="AI20" s="163">
        <v>19</v>
      </c>
      <c r="AJ20" s="163"/>
      <c r="AK20" s="297"/>
      <c r="AL20" s="166"/>
      <c r="AM20" s="32"/>
      <c r="AN20" s="176"/>
      <c r="AO20" s="163"/>
      <c r="AP20" s="163"/>
      <c r="AQ20" s="163"/>
      <c r="AR20" s="163">
        <v>24</v>
      </c>
      <c r="AS20" s="163">
        <v>24</v>
      </c>
      <c r="AT20" s="163">
        <v>21</v>
      </c>
      <c r="AU20" s="163">
        <v>21</v>
      </c>
      <c r="AV20" s="163">
        <v>22</v>
      </c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6"/>
      <c r="BP20" s="4">
        <f>SUM(G20:AL20)</f>
        <v>149</v>
      </c>
      <c r="BQ20" s="4">
        <f t="shared" si="4"/>
        <v>112</v>
      </c>
      <c r="BR20" s="34">
        <f t="shared" si="10"/>
        <v>261</v>
      </c>
      <c r="BS20" s="33">
        <f>COUNT(G20:AL20)</f>
        <v>7</v>
      </c>
      <c r="BT20" s="33">
        <f t="shared" si="5"/>
        <v>5</v>
      </c>
      <c r="BU20" s="34">
        <f t="shared" si="11"/>
        <v>12</v>
      </c>
      <c r="BV20" s="33">
        <f>IF(BS20&gt;3,SUM(LARGE($G20:$AL20,1)+LARGE($G20:$AL20,2)+LARGE($G20:$AL20,3)+LARGE($G20:$AL20,4)),SUM(G20:AL20))</f>
        <v>92</v>
      </c>
      <c r="BW20" s="33">
        <f t="shared" si="6"/>
        <v>91</v>
      </c>
      <c r="BX20" s="33">
        <f t="shared" si="12"/>
        <v>183</v>
      </c>
      <c r="BY20" s="33"/>
      <c r="BZ20" s="96">
        <f>RANK(B20,$B$10:$B$37)</f>
        <v>3</v>
      </c>
      <c r="CA20" s="96">
        <f>IF($B20=0,"",$BZ20)</f>
        <v>3</v>
      </c>
    </row>
    <row r="21" spans="1:79">
      <c r="A21" s="99" t="s">
        <v>251</v>
      </c>
      <c r="B21" s="96">
        <f t="shared" ref="B21:B23" si="43">BX21</f>
        <v>180</v>
      </c>
      <c r="C21" s="96" t="s">
        <v>43</v>
      </c>
      <c r="D21" s="96">
        <f t="shared" ref="D21:D23" si="44">IF(BS21&gt;4,"4",BS21)+IF(BT21&gt;4,"4",BT21)</f>
        <v>8</v>
      </c>
      <c r="E21" s="96" t="str">
        <f t="shared" ref="E21:E23" si="45">IF(CA21&gt;3,"",CA21)</f>
        <v/>
      </c>
      <c r="F21" s="100">
        <f t="shared" ref="F21:F23" si="46">BU21</f>
        <v>10</v>
      </c>
      <c r="G21" s="163"/>
      <c r="H21" s="163"/>
      <c r="I21" s="163"/>
      <c r="J21" s="163"/>
      <c r="K21" s="163"/>
      <c r="L21" s="163"/>
      <c r="M21" s="163">
        <v>18</v>
      </c>
      <c r="N21" s="163"/>
      <c r="O21" s="163"/>
      <c r="P21" s="163"/>
      <c r="Q21" s="163"/>
      <c r="R21" s="163">
        <v>24</v>
      </c>
      <c r="S21" s="163"/>
      <c r="T21" s="163"/>
      <c r="U21" s="163"/>
      <c r="V21" s="163"/>
      <c r="W21" s="163"/>
      <c r="X21" s="163">
        <v>24</v>
      </c>
      <c r="Y21" s="163"/>
      <c r="Z21" s="163"/>
      <c r="AA21" s="163">
        <v>16</v>
      </c>
      <c r="AB21" s="163"/>
      <c r="AC21" s="163"/>
      <c r="AD21" s="163"/>
      <c r="AE21" s="163"/>
      <c r="AF21" s="163"/>
      <c r="AG21" s="163">
        <v>23</v>
      </c>
      <c r="AH21" s="163"/>
      <c r="AI21" s="163">
        <v>20</v>
      </c>
      <c r="AJ21" s="163"/>
      <c r="AK21" s="297"/>
      <c r="AL21" s="166"/>
      <c r="AM21" s="32"/>
      <c r="AN21" s="176"/>
      <c r="AO21" s="163">
        <v>24</v>
      </c>
      <c r="AP21" s="163">
        <v>20</v>
      </c>
      <c r="AQ21" s="163"/>
      <c r="AR21" s="287">
        <v>25</v>
      </c>
      <c r="AS21" s="163"/>
      <c r="AT21" s="163"/>
      <c r="AU21" s="163">
        <v>20</v>
      </c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6"/>
      <c r="BP21" s="4">
        <f>SUM(G21:AL21)</f>
        <v>125</v>
      </c>
      <c r="BQ21" s="4">
        <f t="shared" ref="BQ21:BQ23" si="47">SUM(AN21:BO21)</f>
        <v>89</v>
      </c>
      <c r="BR21" s="34">
        <f t="shared" ref="BR21:BR23" si="48">BP21+BQ21</f>
        <v>214</v>
      </c>
      <c r="BS21" s="33">
        <f>COUNT(G21:AL21)</f>
        <v>6</v>
      </c>
      <c r="BT21" s="33">
        <f t="shared" ref="BT21:BT23" si="49">COUNT(AN21:BO21)</f>
        <v>4</v>
      </c>
      <c r="BU21" s="34">
        <f t="shared" ref="BU21:BU23" si="50">BS21+BT21</f>
        <v>10</v>
      </c>
      <c r="BV21" s="33">
        <f>IF(BS21&gt;3,SUM(LARGE($G21:$AL21,1)+LARGE($G21:$AL21,2)+LARGE($G21:$AL21,3)+LARGE($G21:$AL21,4)),SUM(G21:AL21))</f>
        <v>91</v>
      </c>
      <c r="BW21" s="33">
        <f t="shared" ref="BW21:BW23" si="51">IF(BT21&gt;3,SUM(LARGE($AN21:$BO21,1)+LARGE($AN21:$BO21,2)+LARGE($AN21:$BO21,3)+LARGE($AN21:$BO21,4)),SUM(AN21:BO21))</f>
        <v>89</v>
      </c>
      <c r="BX21" s="33">
        <f t="shared" ref="BX21:BX23" si="52">BW21+BV21</f>
        <v>180</v>
      </c>
      <c r="BY21" s="33"/>
      <c r="BZ21" s="96">
        <f>RANK(B21,$B$10:$B$37)</f>
        <v>4</v>
      </c>
      <c r="CA21" s="96">
        <f>IF($B21=0,"",$BZ21)</f>
        <v>4</v>
      </c>
    </row>
    <row r="22" spans="1:79">
      <c r="A22" s="99" t="s">
        <v>309</v>
      </c>
      <c r="B22" s="96">
        <f t="shared" ref="B22" si="53">BX22</f>
        <v>16</v>
      </c>
      <c r="C22" s="96" t="s">
        <v>43</v>
      </c>
      <c r="D22" s="96">
        <f t="shared" ref="D22" si="54">IF(BS22&gt;4,"4",BS22)+IF(BT22&gt;4,"4",BT22)</f>
        <v>2</v>
      </c>
      <c r="E22" s="96" t="str">
        <f t="shared" ref="E22" si="55">IF(CA22&gt;3,"",CA22)</f>
        <v/>
      </c>
      <c r="F22" s="100">
        <f t="shared" ref="F22" si="56">BU22</f>
        <v>2</v>
      </c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297"/>
      <c r="AL22" s="166"/>
      <c r="AM22" s="32"/>
      <c r="AN22" s="176"/>
      <c r="AO22" s="163"/>
      <c r="AP22" s="163"/>
      <c r="AQ22" s="163">
        <v>15</v>
      </c>
      <c r="AR22" s="163"/>
      <c r="AS22" s="163"/>
      <c r="AT22" s="163"/>
      <c r="AU22" s="163">
        <v>1</v>
      </c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6"/>
      <c r="BP22" s="4">
        <f>SUM(G22:AL22)</f>
        <v>0</v>
      </c>
      <c r="BQ22" s="4">
        <f t="shared" ref="BQ22" si="57">SUM(AN22:BO22)</f>
        <v>16</v>
      </c>
      <c r="BR22" s="34">
        <f t="shared" ref="BR22" si="58">BP22+BQ22</f>
        <v>16</v>
      </c>
      <c r="BS22" s="33">
        <f>COUNT(G22:AL22)</f>
        <v>0</v>
      </c>
      <c r="BT22" s="33">
        <f t="shared" ref="BT22" si="59">COUNT(AN22:BO22)</f>
        <v>2</v>
      </c>
      <c r="BU22" s="34">
        <f t="shared" ref="BU22" si="60">BS22+BT22</f>
        <v>2</v>
      </c>
      <c r="BV22" s="33">
        <f>IF(BS22&gt;3,SUM(LARGE($G22:$AL22,1)+LARGE($G22:$AL22,2)+LARGE($G22:$AL22,3)+LARGE($G22:$AL22,4)),SUM(G22:AL22))</f>
        <v>0</v>
      </c>
      <c r="BW22" s="33">
        <f t="shared" ref="BW22" si="61">IF(BT22&gt;3,SUM(LARGE($AN22:$BO22,1)+LARGE($AN22:$BO22,2)+LARGE($AN22:$BO22,3)+LARGE($AN22:$BO22,4)),SUM(AN22:BO22))</f>
        <v>16</v>
      </c>
      <c r="BX22" s="33">
        <f t="shared" ref="BX22" si="62">BW22+BV22</f>
        <v>16</v>
      </c>
      <c r="BY22" s="33"/>
      <c r="BZ22" s="96">
        <f>RANK(B22,$B$10:$B$37)</f>
        <v>26</v>
      </c>
      <c r="CA22" s="96">
        <f>IF($B22=0,"",$BZ22)</f>
        <v>26</v>
      </c>
    </row>
    <row r="23" spans="1:79">
      <c r="A23" s="99" t="s">
        <v>252</v>
      </c>
      <c r="B23" s="96">
        <f t="shared" si="43"/>
        <v>14</v>
      </c>
      <c r="C23" s="96" t="s">
        <v>43</v>
      </c>
      <c r="D23" s="96">
        <f t="shared" si="44"/>
        <v>1</v>
      </c>
      <c r="E23" s="96" t="str">
        <f t="shared" si="45"/>
        <v/>
      </c>
      <c r="F23" s="100">
        <f t="shared" si="46"/>
        <v>1</v>
      </c>
      <c r="G23" s="163"/>
      <c r="H23" s="163"/>
      <c r="I23" s="163"/>
      <c r="J23" s="163"/>
      <c r="K23" s="163"/>
      <c r="L23" s="163"/>
      <c r="M23" s="163">
        <v>14</v>
      </c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297"/>
      <c r="AL23" s="166"/>
      <c r="AM23" s="32"/>
      <c r="AN23" s="176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6"/>
      <c r="BP23" s="4">
        <f>SUM(G23:AL23)</f>
        <v>14</v>
      </c>
      <c r="BQ23" s="4">
        <f t="shared" si="47"/>
        <v>0</v>
      </c>
      <c r="BR23" s="34">
        <f t="shared" si="48"/>
        <v>14</v>
      </c>
      <c r="BS23" s="33">
        <f>COUNT(G23:AL23)</f>
        <v>1</v>
      </c>
      <c r="BT23" s="33">
        <f t="shared" si="49"/>
        <v>0</v>
      </c>
      <c r="BU23" s="34">
        <f t="shared" si="50"/>
        <v>1</v>
      </c>
      <c r="BV23" s="33">
        <f>IF(BS23&gt;3,SUM(LARGE($G23:$AL23,1)+LARGE($G23:$AL23,2)+LARGE($G23:$AL23,3)+LARGE($G23:$AL23,4)),SUM(G23:AL23))</f>
        <v>14</v>
      </c>
      <c r="BW23" s="33">
        <f t="shared" si="51"/>
        <v>0</v>
      </c>
      <c r="BX23" s="33">
        <f t="shared" si="52"/>
        <v>14</v>
      </c>
      <c r="BY23" s="33"/>
      <c r="BZ23" s="96">
        <f>RANK(B23,$B$10:$B$37)</f>
        <v>27</v>
      </c>
      <c r="CA23" s="96">
        <f>IF($B23=0,"",$BZ23)</f>
        <v>27</v>
      </c>
    </row>
    <row r="24" spans="1:79">
      <c r="A24" s="99" t="s">
        <v>235</v>
      </c>
      <c r="B24" s="96">
        <f t="shared" si="7"/>
        <v>65</v>
      </c>
      <c r="C24" s="96" t="s">
        <v>43</v>
      </c>
      <c r="D24" s="96">
        <f t="shared" si="8"/>
        <v>6</v>
      </c>
      <c r="E24" s="96" t="str">
        <f t="shared" si="3"/>
        <v/>
      </c>
      <c r="F24" s="100">
        <f t="shared" si="9"/>
        <v>7</v>
      </c>
      <c r="G24" s="163"/>
      <c r="H24" s="163">
        <v>21</v>
      </c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>
        <v>4</v>
      </c>
      <c r="AB24" s="163"/>
      <c r="AC24" s="163">
        <v>22</v>
      </c>
      <c r="AD24" s="163"/>
      <c r="AE24" s="163"/>
      <c r="AF24" s="163"/>
      <c r="AG24" s="163">
        <v>16</v>
      </c>
      <c r="AH24" s="163"/>
      <c r="AI24" s="163">
        <v>1</v>
      </c>
      <c r="AJ24" s="163"/>
      <c r="AK24" s="297"/>
      <c r="AL24" s="166"/>
      <c r="AM24" s="32"/>
      <c r="AN24" s="176"/>
      <c r="AO24" s="163"/>
      <c r="AP24" s="163">
        <v>1</v>
      </c>
      <c r="AQ24" s="163"/>
      <c r="AR24" s="163"/>
      <c r="AS24" s="163"/>
      <c r="AT24" s="163"/>
      <c r="AU24" s="163">
        <v>1</v>
      </c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6"/>
      <c r="BP24" s="4">
        <f>SUM(G24:AL24)</f>
        <v>64</v>
      </c>
      <c r="BQ24" s="4">
        <f t="shared" si="4"/>
        <v>2</v>
      </c>
      <c r="BR24" s="34">
        <f t="shared" si="10"/>
        <v>66</v>
      </c>
      <c r="BS24" s="33">
        <f>COUNT(G24:AL24)</f>
        <v>5</v>
      </c>
      <c r="BT24" s="33">
        <f t="shared" si="5"/>
        <v>2</v>
      </c>
      <c r="BU24" s="34">
        <f t="shared" si="11"/>
        <v>7</v>
      </c>
      <c r="BV24" s="33">
        <f>IF(BS24&gt;3,SUM(LARGE($G24:$AL24,1)+LARGE($G24:$AL24,2)+LARGE($G24:$AL24,3)+LARGE($G24:$AL24,4)),SUM(G24:AL24))</f>
        <v>63</v>
      </c>
      <c r="BW24" s="33">
        <f t="shared" si="6"/>
        <v>2</v>
      </c>
      <c r="BX24" s="33">
        <f t="shared" si="12"/>
        <v>65</v>
      </c>
      <c r="BY24" s="33"/>
      <c r="BZ24" s="96">
        <f>RANK(B24,$B$10:$B$37)</f>
        <v>15</v>
      </c>
      <c r="CA24" s="96">
        <f>IF($B24=0,"",$BZ24)</f>
        <v>15</v>
      </c>
    </row>
    <row r="25" spans="1:79">
      <c r="A25" s="99" t="s">
        <v>225</v>
      </c>
      <c r="B25" s="96">
        <f t="shared" si="7"/>
        <v>200</v>
      </c>
      <c r="C25" s="96" t="s">
        <v>43</v>
      </c>
      <c r="D25" s="96">
        <f t="shared" si="8"/>
        <v>8</v>
      </c>
      <c r="E25" s="96">
        <f t="shared" si="3"/>
        <v>1</v>
      </c>
      <c r="F25" s="100">
        <f t="shared" si="9"/>
        <v>14</v>
      </c>
      <c r="G25" s="163"/>
      <c r="H25" s="163"/>
      <c r="I25" s="163"/>
      <c r="J25" s="163"/>
      <c r="K25" s="163"/>
      <c r="L25" s="163"/>
      <c r="M25" s="163">
        <v>25</v>
      </c>
      <c r="N25" s="163"/>
      <c r="O25" s="163"/>
      <c r="P25" s="163"/>
      <c r="Q25" s="163">
        <v>25</v>
      </c>
      <c r="R25" s="163"/>
      <c r="S25" s="163"/>
      <c r="T25" s="163"/>
      <c r="U25" s="163"/>
      <c r="V25" s="163"/>
      <c r="W25" s="163">
        <v>25</v>
      </c>
      <c r="X25" s="163"/>
      <c r="Y25" s="163">
        <v>25</v>
      </c>
      <c r="Z25" s="163">
        <v>24</v>
      </c>
      <c r="AA25" s="163">
        <v>24</v>
      </c>
      <c r="AB25" s="163"/>
      <c r="AC25" s="163"/>
      <c r="AD25" s="163"/>
      <c r="AE25" s="163"/>
      <c r="AF25" s="163"/>
      <c r="AG25" s="163"/>
      <c r="AH25" s="163"/>
      <c r="AI25" s="163">
        <v>24</v>
      </c>
      <c r="AJ25" s="163"/>
      <c r="AK25" s="297"/>
      <c r="AL25" s="260">
        <v>25</v>
      </c>
      <c r="AM25" s="32"/>
      <c r="AN25" s="176">
        <v>25</v>
      </c>
      <c r="AO25" s="163"/>
      <c r="AP25" s="287">
        <v>25</v>
      </c>
      <c r="AQ25" s="287">
        <v>25</v>
      </c>
      <c r="AR25" s="163"/>
      <c r="AS25" s="163"/>
      <c r="AT25" s="287">
        <v>25</v>
      </c>
      <c r="AU25" s="163">
        <v>23</v>
      </c>
      <c r="AV25" s="287">
        <v>25</v>
      </c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6"/>
      <c r="BP25" s="4">
        <f>SUM(G25:AL25)</f>
        <v>197</v>
      </c>
      <c r="BQ25" s="4">
        <f t="shared" si="4"/>
        <v>148</v>
      </c>
      <c r="BR25" s="34">
        <f t="shared" si="10"/>
        <v>345</v>
      </c>
      <c r="BS25" s="33">
        <f>COUNT(G25:AL25)</f>
        <v>8</v>
      </c>
      <c r="BT25" s="33">
        <f t="shared" si="5"/>
        <v>6</v>
      </c>
      <c r="BU25" s="34">
        <f t="shared" si="11"/>
        <v>14</v>
      </c>
      <c r="BV25" s="33">
        <f>IF(BS25&gt;3,SUM(LARGE($G25:$AL25,1)+LARGE($G25:$AL25,2)+LARGE($G25:$AL25,3)+LARGE($G25:$AL25,4)),SUM(G25:AL25))</f>
        <v>100</v>
      </c>
      <c r="BW25" s="33">
        <f t="shared" si="6"/>
        <v>100</v>
      </c>
      <c r="BX25" s="33">
        <f t="shared" si="12"/>
        <v>200</v>
      </c>
      <c r="BY25" s="33"/>
      <c r="BZ25" s="96">
        <f>RANK(B25,$B$10:$B$37)</f>
        <v>1</v>
      </c>
      <c r="CA25" s="96">
        <f>IF($B25=0,"",$BZ25)</f>
        <v>1</v>
      </c>
    </row>
    <row r="26" spans="1:79">
      <c r="A26" s="99" t="s">
        <v>283</v>
      </c>
      <c r="B26" s="96">
        <f t="shared" ref="B26:B29" si="63">BX26</f>
        <v>47</v>
      </c>
      <c r="C26" s="96" t="s">
        <v>43</v>
      </c>
      <c r="D26" s="96">
        <f>IF(BS26&gt;4,"4",BS26)+IF(BT26&gt;4,"4",BT26)</f>
        <v>3</v>
      </c>
      <c r="E26" s="96" t="str">
        <f t="shared" ref="E26:E29" si="64">IF(CA26&gt;3,"",CA26)</f>
        <v/>
      </c>
      <c r="F26" s="100">
        <f>BU26</f>
        <v>3</v>
      </c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>
        <v>15</v>
      </c>
      <c r="AB26" s="163"/>
      <c r="AC26" s="163"/>
      <c r="AD26" s="163"/>
      <c r="AE26" s="163"/>
      <c r="AF26" s="163"/>
      <c r="AG26" s="163"/>
      <c r="AH26" s="163"/>
      <c r="AI26" s="163">
        <v>16</v>
      </c>
      <c r="AJ26" s="163"/>
      <c r="AK26" s="297"/>
      <c r="AL26" s="166"/>
      <c r="AM26" s="32"/>
      <c r="AN26" s="176"/>
      <c r="AO26" s="163"/>
      <c r="AP26" s="163"/>
      <c r="AQ26" s="163"/>
      <c r="AR26" s="163"/>
      <c r="AS26" s="163"/>
      <c r="AT26" s="163"/>
      <c r="AU26" s="163">
        <v>16</v>
      </c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6"/>
      <c r="BP26" s="4">
        <f>SUM(G26:AL26)</f>
        <v>31</v>
      </c>
      <c r="BQ26" s="4">
        <f t="shared" ref="BQ26:BQ29" si="65">SUM(AN26:BO26)</f>
        <v>16</v>
      </c>
      <c r="BR26" s="34">
        <f t="shared" ref="BR26:BR29" si="66">BP26+BQ26</f>
        <v>47</v>
      </c>
      <c r="BS26" s="33">
        <f>COUNT(G26:AL26)</f>
        <v>2</v>
      </c>
      <c r="BT26" s="33">
        <f t="shared" ref="BT26:BT29" si="67">COUNT(AN26:BO26)</f>
        <v>1</v>
      </c>
      <c r="BU26" s="34">
        <f t="shared" ref="BU26:BU29" si="68">BS26+BT26</f>
        <v>3</v>
      </c>
      <c r="BV26" s="33">
        <f>IF(BS26&gt;3,SUM(LARGE($G26:$AL26,1)+LARGE($G26:$AL26,2)+LARGE($G26:$AL26,3)+LARGE($G26:$AL26,4)),SUM(G26:AL26))</f>
        <v>31</v>
      </c>
      <c r="BW26" s="33">
        <f t="shared" ref="BW26:BW29" si="69">IF(BT26&gt;3,SUM(LARGE($AN26:$BO26,1)+LARGE($AN26:$BO26,2)+LARGE($AN26:$BO26,3)+LARGE($AN26:$BO26,4)),SUM(AN26:BO26))</f>
        <v>16</v>
      </c>
      <c r="BX26" s="33">
        <f t="shared" ref="BX26:BX29" si="70">BW26+BV26</f>
        <v>47</v>
      </c>
      <c r="BY26" s="33"/>
      <c r="BZ26" s="96">
        <f>RANK(B26,$B$10:$B$37)</f>
        <v>18</v>
      </c>
      <c r="CA26" s="96">
        <f>IF($B26=0,"",$BZ26)</f>
        <v>18</v>
      </c>
    </row>
    <row r="27" spans="1:79">
      <c r="A27" s="99" t="s">
        <v>186</v>
      </c>
      <c r="B27" s="96">
        <f t="shared" ref="B27" si="71">BX27</f>
        <v>47</v>
      </c>
      <c r="C27" s="96" t="s">
        <v>43</v>
      </c>
      <c r="D27" s="96">
        <f>IF(BS27&gt;4,"4",BS27)+IF(BT27&gt;4,"4",BT27)</f>
        <v>2</v>
      </c>
      <c r="E27" s="96" t="str">
        <f t="shared" ref="E27" si="72">IF(CA27&gt;3,"",CA27)</f>
        <v/>
      </c>
      <c r="F27" s="100">
        <f>BU27</f>
        <v>2</v>
      </c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>
        <v>22</v>
      </c>
      <c r="AE27" s="163"/>
      <c r="AF27" s="163"/>
      <c r="AG27" s="163"/>
      <c r="AH27" s="163"/>
      <c r="AI27" s="163"/>
      <c r="AJ27" s="163"/>
      <c r="AK27" s="297"/>
      <c r="AL27" s="166"/>
      <c r="AM27" s="32"/>
      <c r="AN27" s="176">
        <v>25</v>
      </c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6"/>
      <c r="BP27" s="4">
        <f>SUM(G27:AL27)</f>
        <v>22</v>
      </c>
      <c r="BQ27" s="4">
        <f t="shared" ref="BQ27" si="73">SUM(AN27:BO27)</f>
        <v>25</v>
      </c>
      <c r="BR27" s="34">
        <f t="shared" ref="BR27" si="74">BP27+BQ27</f>
        <v>47</v>
      </c>
      <c r="BS27" s="33">
        <f>COUNT(G27:AL27)</f>
        <v>1</v>
      </c>
      <c r="BT27" s="33">
        <f t="shared" ref="BT27" si="75">COUNT(AN27:BO27)</f>
        <v>1</v>
      </c>
      <c r="BU27" s="34">
        <f t="shared" ref="BU27" si="76">BS27+BT27</f>
        <v>2</v>
      </c>
      <c r="BV27" s="33">
        <f>IF(BS27&gt;3,SUM(LARGE($G27:$AL27,1)+LARGE($G27:$AL27,2)+LARGE($G27:$AL27,3)+LARGE($G27:$AL27,4)),SUM(G27:AL27))</f>
        <v>22</v>
      </c>
      <c r="BW27" s="33">
        <f t="shared" ref="BW27" si="77">IF(BT27&gt;3,SUM(LARGE($AN27:$BO27,1)+LARGE($AN27:$BO27,2)+LARGE($AN27:$BO27,3)+LARGE($AN27:$BO27,4)),SUM(AN27:BO27))</f>
        <v>25</v>
      </c>
      <c r="BX27" s="33">
        <f t="shared" ref="BX27" si="78">BW27+BV27</f>
        <v>47</v>
      </c>
      <c r="BY27" s="33"/>
      <c r="BZ27" s="96">
        <f>RANK(B27,$B$10:$B$37)</f>
        <v>18</v>
      </c>
      <c r="CA27" s="96">
        <f>IF($B27=0,"",$BZ27)</f>
        <v>18</v>
      </c>
    </row>
    <row r="28" spans="1:79">
      <c r="A28" s="99" t="s">
        <v>284</v>
      </c>
      <c r="B28" s="96">
        <f t="shared" si="63"/>
        <v>80</v>
      </c>
      <c r="C28" s="96" t="s">
        <v>43</v>
      </c>
      <c r="D28" s="96">
        <f>IF(BS28&gt;4,"4",BS28)+IF(BT28&gt;4,"4",BT28)</f>
        <v>4</v>
      </c>
      <c r="E28" s="96" t="str">
        <f t="shared" si="64"/>
        <v/>
      </c>
      <c r="F28" s="100">
        <f>BU28</f>
        <v>4</v>
      </c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>
        <v>18</v>
      </c>
      <c r="AB28" s="163"/>
      <c r="AC28" s="163"/>
      <c r="AD28" s="163"/>
      <c r="AE28" s="163"/>
      <c r="AF28" s="163"/>
      <c r="AG28" s="163">
        <v>21</v>
      </c>
      <c r="AH28" s="163"/>
      <c r="AI28" s="163"/>
      <c r="AJ28" s="163"/>
      <c r="AK28" s="297"/>
      <c r="AL28" s="166"/>
      <c r="AM28" s="32"/>
      <c r="AN28" s="176"/>
      <c r="AO28" s="163"/>
      <c r="AP28" s="163">
        <v>22</v>
      </c>
      <c r="AQ28" s="163"/>
      <c r="AR28" s="163"/>
      <c r="AS28" s="163"/>
      <c r="AT28" s="163"/>
      <c r="AU28" s="163">
        <v>19</v>
      </c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6"/>
      <c r="BP28" s="4">
        <f>SUM(G28:AL28)</f>
        <v>39</v>
      </c>
      <c r="BQ28" s="4">
        <f t="shared" si="65"/>
        <v>41</v>
      </c>
      <c r="BR28" s="34">
        <f t="shared" si="66"/>
        <v>80</v>
      </c>
      <c r="BS28" s="33">
        <f>COUNT(G28:AL28)</f>
        <v>2</v>
      </c>
      <c r="BT28" s="33">
        <f t="shared" si="67"/>
        <v>2</v>
      </c>
      <c r="BU28" s="34">
        <f t="shared" si="68"/>
        <v>4</v>
      </c>
      <c r="BV28" s="33">
        <f>IF(BS28&gt;3,SUM(LARGE($G28:$AL28,1)+LARGE($G28:$AL28,2)+LARGE($G28:$AL28,3)+LARGE($G28:$AL28,4)),SUM(G28:AL28))</f>
        <v>39</v>
      </c>
      <c r="BW28" s="33">
        <f t="shared" si="69"/>
        <v>41</v>
      </c>
      <c r="BX28" s="33">
        <f t="shared" si="70"/>
        <v>80</v>
      </c>
      <c r="BY28" s="33"/>
      <c r="BZ28" s="96">
        <f>RANK(B28,$B$10:$B$37)</f>
        <v>13</v>
      </c>
      <c r="CA28" s="96">
        <f>IF($B28=0,"",$BZ28)</f>
        <v>13</v>
      </c>
    </row>
    <row r="29" spans="1:79">
      <c r="A29" s="99" t="s">
        <v>286</v>
      </c>
      <c r="B29" s="96">
        <f t="shared" si="63"/>
        <v>29</v>
      </c>
      <c r="C29" s="96" t="s">
        <v>43</v>
      </c>
      <c r="D29" s="96">
        <f>IF(BS29&gt;4,"4",BS29)+IF(BT29&gt;4,"4",BT29)</f>
        <v>5</v>
      </c>
      <c r="E29" s="96" t="str">
        <f t="shared" si="64"/>
        <v/>
      </c>
      <c r="F29" s="100">
        <f>BU29</f>
        <v>5</v>
      </c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>
        <v>1</v>
      </c>
      <c r="AB29" s="163"/>
      <c r="AC29" s="163"/>
      <c r="AD29" s="163">
        <v>19</v>
      </c>
      <c r="AE29" s="163"/>
      <c r="AF29" s="163"/>
      <c r="AG29" s="163"/>
      <c r="AH29" s="163"/>
      <c r="AI29" s="163">
        <v>1</v>
      </c>
      <c r="AJ29" s="163"/>
      <c r="AK29" s="297"/>
      <c r="AL29" s="166"/>
      <c r="AM29" s="32"/>
      <c r="AN29" s="176"/>
      <c r="AO29" s="163"/>
      <c r="AP29" s="163">
        <v>5</v>
      </c>
      <c r="AQ29" s="163"/>
      <c r="AR29" s="163"/>
      <c r="AS29" s="163"/>
      <c r="AT29" s="163"/>
      <c r="AU29" s="163">
        <v>3</v>
      </c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6"/>
      <c r="BP29" s="4">
        <f>SUM(G29:AL29)</f>
        <v>21</v>
      </c>
      <c r="BQ29" s="4">
        <f t="shared" si="65"/>
        <v>8</v>
      </c>
      <c r="BR29" s="34">
        <f t="shared" si="66"/>
        <v>29</v>
      </c>
      <c r="BS29" s="33">
        <f>COUNT(G29:AL29)</f>
        <v>3</v>
      </c>
      <c r="BT29" s="33">
        <f t="shared" si="67"/>
        <v>2</v>
      </c>
      <c r="BU29" s="34">
        <f t="shared" si="68"/>
        <v>5</v>
      </c>
      <c r="BV29" s="33">
        <f>IF(BS29&gt;3,SUM(LARGE($G29:$AL29,1)+LARGE($G29:$AL29,2)+LARGE($G29:$AL29,3)+LARGE($G29:$AL29,4)),SUM(G29:AL29))</f>
        <v>21</v>
      </c>
      <c r="BW29" s="33">
        <f t="shared" si="69"/>
        <v>8</v>
      </c>
      <c r="BX29" s="33">
        <f t="shared" si="70"/>
        <v>29</v>
      </c>
      <c r="BY29" s="33"/>
      <c r="BZ29" s="96">
        <f>RANK(B29,$B$10:$B$37)</f>
        <v>21</v>
      </c>
      <c r="CA29" s="96">
        <f>IF($B29=0,"",$BZ29)</f>
        <v>21</v>
      </c>
    </row>
    <row r="30" spans="1:79">
      <c r="A30" s="99" t="s">
        <v>264</v>
      </c>
      <c r="B30" s="96">
        <f t="shared" si="7"/>
        <v>49</v>
      </c>
      <c r="C30" s="96" t="s">
        <v>43</v>
      </c>
      <c r="D30" s="96">
        <f>IF(BS30&gt;4,"4",BS30)+IF(BT30&gt;4,"4",BT30)</f>
        <v>4</v>
      </c>
      <c r="E30" s="96" t="str">
        <f t="shared" si="3"/>
        <v/>
      </c>
      <c r="F30" s="100">
        <f>BU30</f>
        <v>4</v>
      </c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>
        <v>15</v>
      </c>
      <c r="X30" s="163"/>
      <c r="Y30" s="163">
        <v>25</v>
      </c>
      <c r="Z30" s="163"/>
      <c r="AA30" s="163"/>
      <c r="AB30" s="163"/>
      <c r="AC30" s="163"/>
      <c r="AD30" s="163"/>
      <c r="AE30" s="163"/>
      <c r="AF30" s="163"/>
      <c r="AG30" s="163"/>
      <c r="AH30" s="163"/>
      <c r="AI30" s="163">
        <v>3</v>
      </c>
      <c r="AJ30" s="163"/>
      <c r="AK30" s="297"/>
      <c r="AL30" s="166"/>
      <c r="AM30" s="32"/>
      <c r="AN30" s="176"/>
      <c r="AO30" s="163"/>
      <c r="AP30" s="163">
        <v>6</v>
      </c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6"/>
      <c r="BP30" s="4">
        <f>SUM(G30:AL30)</f>
        <v>43</v>
      </c>
      <c r="BQ30" s="4">
        <f t="shared" si="4"/>
        <v>6</v>
      </c>
      <c r="BR30" s="34">
        <f t="shared" si="10"/>
        <v>49</v>
      </c>
      <c r="BS30" s="33">
        <f>COUNT(G30:AL30)</f>
        <v>3</v>
      </c>
      <c r="BT30" s="33">
        <f t="shared" si="5"/>
        <v>1</v>
      </c>
      <c r="BU30" s="34">
        <f t="shared" si="11"/>
        <v>4</v>
      </c>
      <c r="BV30" s="33">
        <f>IF(BS30&gt;3,SUM(LARGE($G30:$AL30,1)+LARGE($G30:$AL30,2)+LARGE($G30:$AL30,3)+LARGE($G30:$AL30,4)),SUM(G30:AL30))</f>
        <v>43</v>
      </c>
      <c r="BW30" s="33">
        <f t="shared" si="6"/>
        <v>6</v>
      </c>
      <c r="BX30" s="33">
        <f t="shared" si="12"/>
        <v>49</v>
      </c>
      <c r="BY30" s="33"/>
      <c r="BZ30" s="96">
        <f>RANK(B30,$B$10:$B$37)</f>
        <v>16</v>
      </c>
      <c r="CA30" s="96">
        <f>IF($B30=0,"",$BZ30)</f>
        <v>16</v>
      </c>
    </row>
    <row r="31" spans="1:79">
      <c r="A31" s="99" t="s">
        <v>229</v>
      </c>
      <c r="B31" s="96">
        <f t="shared" si="7"/>
        <v>125</v>
      </c>
      <c r="C31" s="96" t="s">
        <v>43</v>
      </c>
      <c r="D31" s="96">
        <f t="shared" si="8"/>
        <v>6</v>
      </c>
      <c r="E31" s="96" t="str">
        <f t="shared" si="3"/>
        <v/>
      </c>
      <c r="F31" s="100">
        <f t="shared" si="9"/>
        <v>9</v>
      </c>
      <c r="G31" s="163"/>
      <c r="H31" s="163"/>
      <c r="I31" s="163"/>
      <c r="J31" s="163">
        <v>24</v>
      </c>
      <c r="K31" s="163"/>
      <c r="L31" s="163"/>
      <c r="M31" s="163"/>
      <c r="N31" s="163"/>
      <c r="O31" s="163"/>
      <c r="P31" s="163"/>
      <c r="Q31" s="163">
        <v>20</v>
      </c>
      <c r="R31" s="163"/>
      <c r="S31" s="163"/>
      <c r="T31" s="163"/>
      <c r="U31" s="163"/>
      <c r="V31" s="163"/>
      <c r="W31" s="163">
        <v>11</v>
      </c>
      <c r="X31" s="163"/>
      <c r="Y31" s="163">
        <v>25</v>
      </c>
      <c r="Z31" s="163"/>
      <c r="AA31" s="163">
        <v>1</v>
      </c>
      <c r="AB31" s="163"/>
      <c r="AC31" s="163"/>
      <c r="AD31" s="163"/>
      <c r="AE31" s="163"/>
      <c r="AF31" s="163"/>
      <c r="AG31" s="163"/>
      <c r="AH31" s="163">
        <v>24</v>
      </c>
      <c r="AI31" s="163">
        <v>9</v>
      </c>
      <c r="AJ31" s="163"/>
      <c r="AK31" s="297"/>
      <c r="AL31" s="166"/>
      <c r="AM31" s="32"/>
      <c r="AN31" s="176"/>
      <c r="AO31" s="163"/>
      <c r="AP31" s="163">
        <v>13</v>
      </c>
      <c r="AQ31" s="163"/>
      <c r="AR31" s="163"/>
      <c r="AS31" s="163">
        <v>19</v>
      </c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6"/>
      <c r="BP31" s="4">
        <f>SUM(G31:AL31)</f>
        <v>114</v>
      </c>
      <c r="BQ31" s="4">
        <f t="shared" si="4"/>
        <v>32</v>
      </c>
      <c r="BR31" s="34">
        <f t="shared" si="10"/>
        <v>146</v>
      </c>
      <c r="BS31" s="33">
        <f>COUNT(G31:AL31)</f>
        <v>7</v>
      </c>
      <c r="BT31" s="33">
        <f t="shared" si="5"/>
        <v>2</v>
      </c>
      <c r="BU31" s="34">
        <f t="shared" si="11"/>
        <v>9</v>
      </c>
      <c r="BV31" s="33">
        <f>IF(BS31&gt;3,SUM(LARGE($G31:$AL31,1)+LARGE($G31:$AL31,2)+LARGE($G31:$AL31,3)+LARGE($G31:$AL31,4)),SUM(G31:AL31))</f>
        <v>93</v>
      </c>
      <c r="BW31" s="33">
        <f t="shared" si="6"/>
        <v>32</v>
      </c>
      <c r="BX31" s="33">
        <f t="shared" si="12"/>
        <v>125</v>
      </c>
      <c r="BY31" s="33"/>
      <c r="BZ31" s="96">
        <f>RANK(B31,$B$10:$B$37)</f>
        <v>8</v>
      </c>
      <c r="CA31" s="96">
        <f>IF($B31=0,"",$BZ31)</f>
        <v>8</v>
      </c>
    </row>
    <row r="32" spans="1:79">
      <c r="A32" s="99" t="s">
        <v>278</v>
      </c>
      <c r="B32" s="96">
        <f t="shared" ref="B32" si="79">BX32</f>
        <v>68</v>
      </c>
      <c r="C32" s="96" t="s">
        <v>43</v>
      </c>
      <c r="D32" s="96">
        <f>IF(BS32&gt;4,"4",BS32)+IF(BT32&gt;4,"4",BT32)</f>
        <v>3</v>
      </c>
      <c r="E32" s="96" t="str">
        <f t="shared" ref="E32" si="80">IF(CA32&gt;3,"",CA32)</f>
        <v/>
      </c>
      <c r="F32" s="100">
        <f>BU32</f>
        <v>3</v>
      </c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>
        <v>22</v>
      </c>
      <c r="AC32" s="163"/>
      <c r="AD32" s="163"/>
      <c r="AE32" s="163"/>
      <c r="AF32" s="163"/>
      <c r="AG32" s="163"/>
      <c r="AH32" s="163"/>
      <c r="AI32" s="163"/>
      <c r="AJ32" s="163"/>
      <c r="AK32" s="297"/>
      <c r="AL32" s="166"/>
      <c r="AM32" s="32"/>
      <c r="AN32" s="176"/>
      <c r="AO32" s="163"/>
      <c r="AP32" s="163"/>
      <c r="AQ32" s="163"/>
      <c r="AR32" s="163"/>
      <c r="AS32" s="163">
        <v>23</v>
      </c>
      <c r="AT32" s="163">
        <v>23</v>
      </c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6"/>
      <c r="BP32" s="4">
        <f>SUM(G32:AL32)</f>
        <v>22</v>
      </c>
      <c r="BQ32" s="4">
        <f t="shared" ref="BQ32" si="81">SUM(AN32:BO32)</f>
        <v>46</v>
      </c>
      <c r="BR32" s="34">
        <f>BP32+BQ32</f>
        <v>68</v>
      </c>
      <c r="BS32" s="33">
        <f>COUNT(G32:AL32)</f>
        <v>1</v>
      </c>
      <c r="BT32" s="33">
        <f t="shared" ref="BT32" si="82">COUNT(AN32:BO32)</f>
        <v>2</v>
      </c>
      <c r="BU32" s="34">
        <f>BS32+BT32</f>
        <v>3</v>
      </c>
      <c r="BV32" s="33">
        <f>IF(BS32&gt;3,SUM(LARGE($G32:$AL32,1)+LARGE($G32:$AL32,2)+LARGE($G32:$AL32,3)+LARGE($G32:$AL32,4)),SUM(G32:AL32))</f>
        <v>22</v>
      </c>
      <c r="BW32" s="33">
        <f t="shared" ref="BW32" si="83">IF(BT32&gt;3,SUM(LARGE($AN32:$BO32,1)+LARGE($AN32:$BO32,2)+LARGE($AN32:$BO32,3)+LARGE($AN32:$BO32,4)),SUM(AN32:BO32))</f>
        <v>46</v>
      </c>
      <c r="BX32" s="33">
        <f t="shared" ref="BX32" si="84">BW32+BV32</f>
        <v>68</v>
      </c>
      <c r="BY32" s="33"/>
      <c r="BZ32" s="96">
        <f>RANK(B32,$B$10:$B$37)</f>
        <v>14</v>
      </c>
      <c r="CA32" s="96">
        <f>IF($B32=0,"",$BZ32)</f>
        <v>14</v>
      </c>
    </row>
    <row r="33" spans="1:79">
      <c r="A33" s="99" t="s">
        <v>274</v>
      </c>
      <c r="B33" s="96">
        <f t="shared" si="7"/>
        <v>156</v>
      </c>
      <c r="C33" s="96" t="s">
        <v>43</v>
      </c>
      <c r="D33" s="96">
        <f>IF(BS33&gt;4,"4",BS33)+IF(BT33&gt;4,"4",BT33)</f>
        <v>8</v>
      </c>
      <c r="E33" s="96" t="str">
        <f t="shared" si="3"/>
        <v/>
      </c>
      <c r="F33" s="100">
        <f>BU33</f>
        <v>8</v>
      </c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>
        <v>25</v>
      </c>
      <c r="Z33" s="163"/>
      <c r="AA33" s="163">
        <v>17</v>
      </c>
      <c r="AB33" s="163"/>
      <c r="AC33" s="163"/>
      <c r="AD33" s="163"/>
      <c r="AE33" s="163"/>
      <c r="AF33" s="163"/>
      <c r="AG33" s="163">
        <v>22</v>
      </c>
      <c r="AH33" s="163"/>
      <c r="AI33" s="163">
        <v>18</v>
      </c>
      <c r="AJ33" s="163"/>
      <c r="AK33" s="297"/>
      <c r="AL33" s="166"/>
      <c r="AM33" s="32"/>
      <c r="AN33" s="176"/>
      <c r="AO33" s="163"/>
      <c r="AP33" s="163">
        <v>21</v>
      </c>
      <c r="AQ33" s="163"/>
      <c r="AR33" s="163"/>
      <c r="AS33" s="163">
        <v>21</v>
      </c>
      <c r="AT33" s="163">
        <v>20</v>
      </c>
      <c r="AU33" s="163">
        <v>12</v>
      </c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6"/>
      <c r="BP33" s="4">
        <f>SUM(G33:AL33)</f>
        <v>82</v>
      </c>
      <c r="BQ33" s="4">
        <f t="shared" si="4"/>
        <v>74</v>
      </c>
      <c r="BR33" s="34">
        <f>BP33+BQ33</f>
        <v>156</v>
      </c>
      <c r="BS33" s="33">
        <f>COUNT(G33:AL33)</f>
        <v>4</v>
      </c>
      <c r="BT33" s="33">
        <f t="shared" si="5"/>
        <v>4</v>
      </c>
      <c r="BU33" s="34">
        <f>BS33+BT33</f>
        <v>8</v>
      </c>
      <c r="BV33" s="33">
        <f>IF(BS33&gt;3,SUM(LARGE($G33:$AL33,1)+LARGE($G33:$AL33,2)+LARGE($G33:$AL33,3)+LARGE($G33:$AL33,4)),SUM(G33:AL33))</f>
        <v>82</v>
      </c>
      <c r="BW33" s="33">
        <f t="shared" si="6"/>
        <v>74</v>
      </c>
      <c r="BX33" s="33">
        <f t="shared" si="12"/>
        <v>156</v>
      </c>
      <c r="BY33" s="33"/>
      <c r="BZ33" s="96">
        <f>RANK(B33,$B$10:$B$37)</f>
        <v>6</v>
      </c>
      <c r="CA33" s="96">
        <f>IF($B33=0,"",$BZ33)</f>
        <v>6</v>
      </c>
    </row>
    <row r="34" spans="1:79">
      <c r="A34" s="99" t="s">
        <v>52</v>
      </c>
      <c r="B34" s="96">
        <f t="shared" si="7"/>
        <v>200</v>
      </c>
      <c r="C34" s="96" t="s">
        <v>43</v>
      </c>
      <c r="D34" s="96">
        <f t="shared" si="8"/>
        <v>8</v>
      </c>
      <c r="E34" s="96">
        <f t="shared" si="3"/>
        <v>1</v>
      </c>
      <c r="F34" s="100">
        <f t="shared" si="9"/>
        <v>24</v>
      </c>
      <c r="G34" s="163"/>
      <c r="H34" s="163">
        <v>25</v>
      </c>
      <c r="I34" s="163"/>
      <c r="J34" s="163"/>
      <c r="K34" s="163"/>
      <c r="L34" s="163"/>
      <c r="M34" s="163">
        <v>23</v>
      </c>
      <c r="N34" s="163"/>
      <c r="O34" s="163"/>
      <c r="P34" s="163"/>
      <c r="Q34" s="163">
        <v>23</v>
      </c>
      <c r="R34" s="163"/>
      <c r="S34" s="163">
        <v>25</v>
      </c>
      <c r="T34" s="163"/>
      <c r="U34" s="163">
        <v>25</v>
      </c>
      <c r="V34" s="163"/>
      <c r="W34" s="163">
        <v>23</v>
      </c>
      <c r="X34" s="163"/>
      <c r="Y34" s="163">
        <v>25</v>
      </c>
      <c r="Z34" s="163">
        <v>22</v>
      </c>
      <c r="AA34" s="163">
        <v>23</v>
      </c>
      <c r="AB34" s="287">
        <v>25</v>
      </c>
      <c r="AC34" s="287">
        <v>25</v>
      </c>
      <c r="AD34" s="163"/>
      <c r="AE34" s="287">
        <v>25</v>
      </c>
      <c r="AF34" s="163"/>
      <c r="AG34" s="287">
        <v>25</v>
      </c>
      <c r="AH34" s="163">
        <v>22</v>
      </c>
      <c r="AI34" s="163">
        <v>23</v>
      </c>
      <c r="AJ34" s="287">
        <v>25</v>
      </c>
      <c r="AK34" s="297">
        <v>22</v>
      </c>
      <c r="AL34" s="166"/>
      <c r="AM34" s="32"/>
      <c r="AN34" s="176">
        <v>25</v>
      </c>
      <c r="AO34" s="287">
        <v>25</v>
      </c>
      <c r="AP34" s="163">
        <v>24</v>
      </c>
      <c r="AQ34" s="163">
        <v>23</v>
      </c>
      <c r="AR34" s="163"/>
      <c r="AS34" s="163">
        <v>25</v>
      </c>
      <c r="AT34" s="163">
        <v>24</v>
      </c>
      <c r="AU34" s="287">
        <v>25</v>
      </c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6"/>
      <c r="BP34" s="4">
        <f>SUM(G34:AL34)</f>
        <v>406</v>
      </c>
      <c r="BQ34" s="4">
        <f t="shared" si="4"/>
        <v>171</v>
      </c>
      <c r="BR34" s="34">
        <f t="shared" si="10"/>
        <v>577</v>
      </c>
      <c r="BS34" s="33">
        <f>COUNT(G34:AL34)</f>
        <v>17</v>
      </c>
      <c r="BT34" s="33">
        <f t="shared" si="5"/>
        <v>7</v>
      </c>
      <c r="BU34" s="34">
        <f t="shared" si="11"/>
        <v>24</v>
      </c>
      <c r="BV34" s="33">
        <f>IF(BS34&gt;3,SUM(LARGE($G34:$AL34,1)+LARGE($G34:$AL34,2)+LARGE($G34:$AL34,3)+LARGE($G34:$AL34,4)),SUM(G34:AL34))</f>
        <v>100</v>
      </c>
      <c r="BW34" s="33">
        <f t="shared" si="6"/>
        <v>100</v>
      </c>
      <c r="BX34" s="33">
        <f t="shared" si="12"/>
        <v>200</v>
      </c>
      <c r="BY34" s="33"/>
      <c r="BZ34" s="96">
        <f>RANK(B34,$B$10:$B$37)</f>
        <v>1</v>
      </c>
      <c r="CA34" s="96">
        <f>IF($B34=0,"",$BZ34)</f>
        <v>1</v>
      </c>
    </row>
    <row r="35" spans="1:79">
      <c r="A35" s="99" t="s">
        <v>48</v>
      </c>
      <c r="B35" s="96">
        <f t="shared" si="7"/>
        <v>25</v>
      </c>
      <c r="C35" s="96" t="s">
        <v>43</v>
      </c>
      <c r="D35" s="96">
        <f t="shared" si="8"/>
        <v>1</v>
      </c>
      <c r="E35" s="96" t="str">
        <f t="shared" si="3"/>
        <v/>
      </c>
      <c r="F35" s="100">
        <f t="shared" si="9"/>
        <v>1</v>
      </c>
      <c r="G35" s="163"/>
      <c r="H35" s="163"/>
      <c r="I35" s="163"/>
      <c r="J35" s="163"/>
      <c r="K35" s="163"/>
      <c r="L35" s="163"/>
      <c r="M35" s="163"/>
      <c r="N35" s="163"/>
      <c r="O35" s="163">
        <v>25</v>
      </c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297"/>
      <c r="AL35" s="166"/>
      <c r="AM35" s="32"/>
      <c r="AN35" s="176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6"/>
      <c r="BP35" s="4">
        <f>SUM(G35:AL35)</f>
        <v>25</v>
      </c>
      <c r="BQ35" s="4">
        <f t="shared" si="4"/>
        <v>0</v>
      </c>
      <c r="BR35" s="34">
        <f t="shared" si="10"/>
        <v>25</v>
      </c>
      <c r="BS35" s="33">
        <f>COUNT(G35:AL35)</f>
        <v>1</v>
      </c>
      <c r="BT35" s="33">
        <f t="shared" si="5"/>
        <v>0</v>
      </c>
      <c r="BU35" s="34">
        <f t="shared" si="11"/>
        <v>1</v>
      </c>
      <c r="BV35" s="33">
        <f>IF(BS35&gt;3,SUM(LARGE($G35:$AL35,1)+LARGE($G35:$AL35,2)+LARGE($G35:$AL35,3)+LARGE($G35:$AL35,4)),SUM(G35:AL35))</f>
        <v>25</v>
      </c>
      <c r="BW35" s="33">
        <f t="shared" si="6"/>
        <v>0</v>
      </c>
      <c r="BX35" s="33">
        <f t="shared" si="12"/>
        <v>25</v>
      </c>
      <c r="BY35" s="33"/>
      <c r="BZ35" s="96">
        <f>RANK(B35,$B$10:$B$37)</f>
        <v>22</v>
      </c>
      <c r="CA35" s="96">
        <f>IF($B35=0,"",$BZ35)</f>
        <v>22</v>
      </c>
    </row>
    <row r="36" spans="1:79">
      <c r="A36" s="99" t="s">
        <v>203</v>
      </c>
      <c r="B36" s="96">
        <f>BX36</f>
        <v>100</v>
      </c>
      <c r="C36" s="96" t="s">
        <v>43</v>
      </c>
      <c r="D36" s="96">
        <f>IF(BS36&gt;4,"4",BS36)+IF(BT36&gt;4,"4",BT36)</f>
        <v>7</v>
      </c>
      <c r="E36" s="96" t="str">
        <f t="shared" si="3"/>
        <v/>
      </c>
      <c r="F36" s="100">
        <f>BU36</f>
        <v>7</v>
      </c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>
        <v>25</v>
      </c>
      <c r="Z36" s="163"/>
      <c r="AA36" s="163">
        <v>10</v>
      </c>
      <c r="AB36" s="163"/>
      <c r="AC36" s="163"/>
      <c r="AD36" s="163"/>
      <c r="AE36" s="163"/>
      <c r="AF36" s="163"/>
      <c r="AG36" s="163">
        <v>19</v>
      </c>
      <c r="AH36" s="163"/>
      <c r="AI36" s="163">
        <v>11</v>
      </c>
      <c r="AJ36" s="163"/>
      <c r="AK36" s="297"/>
      <c r="AL36" s="166"/>
      <c r="AM36" s="32"/>
      <c r="AN36" s="176"/>
      <c r="AO36" s="163">
        <v>22</v>
      </c>
      <c r="AP36" s="163">
        <v>11</v>
      </c>
      <c r="AQ36" s="163"/>
      <c r="AR36" s="163"/>
      <c r="AS36" s="163"/>
      <c r="AT36" s="163"/>
      <c r="AU36" s="163">
        <v>2</v>
      </c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6"/>
      <c r="BP36" s="4">
        <f>SUM(G36:AL36)</f>
        <v>65</v>
      </c>
      <c r="BQ36" s="4">
        <f t="shared" si="4"/>
        <v>35</v>
      </c>
      <c r="BR36" s="34">
        <f>BP36+BQ36</f>
        <v>100</v>
      </c>
      <c r="BS36" s="33">
        <f>COUNT(G36:AL36)</f>
        <v>4</v>
      </c>
      <c r="BT36" s="33">
        <f t="shared" si="5"/>
        <v>3</v>
      </c>
      <c r="BU36" s="34">
        <f>BS36+BT36</f>
        <v>7</v>
      </c>
      <c r="BV36" s="33">
        <f>IF(BS36&gt;3,SUM(LARGE($G36:$AL36,1)+LARGE($G36:$AL36,2)+LARGE($G36:$AL36,3)+LARGE($G36:$AL36,4)),SUM(G36:AL36))</f>
        <v>65</v>
      </c>
      <c r="BW36" s="33">
        <f t="shared" si="6"/>
        <v>35</v>
      </c>
      <c r="BX36" s="33">
        <f>BW36+BV36</f>
        <v>100</v>
      </c>
      <c r="BY36" s="33"/>
      <c r="BZ36" s="96">
        <f>RANK(B36,$B$10:$B$37)</f>
        <v>10</v>
      </c>
      <c r="CA36" s="96">
        <f>IF($B36=0,"",$BZ36)</f>
        <v>10</v>
      </c>
    </row>
    <row r="37" spans="1:79" ht="15" thickBot="1">
      <c r="A37" s="202" t="s">
        <v>262</v>
      </c>
      <c r="B37" s="101">
        <f>BX37</f>
        <v>131</v>
      </c>
      <c r="C37" s="101" t="s">
        <v>43</v>
      </c>
      <c r="D37" s="101">
        <f>IF(BS37&gt;4,"4",BS37)+IF(BT37&gt;4,"4",BT37)</f>
        <v>6</v>
      </c>
      <c r="E37" s="101" t="str">
        <f t="shared" si="3"/>
        <v/>
      </c>
      <c r="F37" s="102">
        <f>BU37</f>
        <v>6</v>
      </c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>
        <v>22</v>
      </c>
      <c r="X37" s="167"/>
      <c r="Y37" s="167">
        <v>25</v>
      </c>
      <c r="Z37" s="167"/>
      <c r="AA37" s="167">
        <v>22</v>
      </c>
      <c r="AB37" s="167"/>
      <c r="AC37" s="167"/>
      <c r="AD37" s="167"/>
      <c r="AE37" s="167"/>
      <c r="AF37" s="167"/>
      <c r="AG37" s="167"/>
      <c r="AH37" s="167"/>
      <c r="AI37" s="167">
        <v>21</v>
      </c>
      <c r="AJ37" s="167"/>
      <c r="AK37" s="298"/>
      <c r="AL37" s="168"/>
      <c r="AM37" s="32"/>
      <c r="AN37" s="177"/>
      <c r="AO37" s="167"/>
      <c r="AP37" s="167">
        <v>23</v>
      </c>
      <c r="AQ37" s="167"/>
      <c r="AR37" s="167"/>
      <c r="AS37" s="167"/>
      <c r="AT37" s="167"/>
      <c r="AU37" s="167">
        <v>18</v>
      </c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8"/>
      <c r="BP37" s="4">
        <f>SUM(G37:AL37)</f>
        <v>90</v>
      </c>
      <c r="BQ37" s="4">
        <f t="shared" si="4"/>
        <v>41</v>
      </c>
      <c r="BR37" s="34">
        <f>BP37+BQ37</f>
        <v>131</v>
      </c>
      <c r="BS37" s="33">
        <f>COUNT(G37:AL37)</f>
        <v>4</v>
      </c>
      <c r="BT37" s="33">
        <f t="shared" si="5"/>
        <v>2</v>
      </c>
      <c r="BU37" s="34">
        <f>BS37+BT37</f>
        <v>6</v>
      </c>
      <c r="BV37" s="33">
        <f>IF(BS37&gt;3,SUM(LARGE($G37:$AL37,1)+LARGE($G37:$AL37,2)+LARGE($G37:$AL37,3)+LARGE($G37:$AL37,4)),SUM(G37:AL37))</f>
        <v>90</v>
      </c>
      <c r="BW37" s="33">
        <f t="shared" si="6"/>
        <v>41</v>
      </c>
      <c r="BX37" s="33">
        <f>BW37+BV37</f>
        <v>131</v>
      </c>
      <c r="BY37" s="33"/>
      <c r="BZ37" s="101">
        <f>RANK(B37,$B$10:$B$37)</f>
        <v>7</v>
      </c>
      <c r="CA37" s="101">
        <f>IF($B37=0,"",$BZ37)</f>
        <v>7</v>
      </c>
    </row>
    <row r="38" spans="1:79" ht="15" thickBot="1">
      <c r="A38" s="35"/>
      <c r="B38" s="35"/>
      <c r="C38" s="3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182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2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245"/>
      <c r="BN38" s="35"/>
      <c r="BO38" s="35"/>
      <c r="BR38" s="34"/>
      <c r="BS38" s="33"/>
      <c r="BT38" s="33"/>
      <c r="BU38" s="34"/>
      <c r="BV38" s="33"/>
      <c r="BW38" s="33"/>
      <c r="BX38" s="33"/>
      <c r="BY38" s="33"/>
      <c r="BZ38" s="35"/>
      <c r="CA38" s="35"/>
    </row>
    <row r="39" spans="1:79">
      <c r="A39" s="204" t="s">
        <v>268</v>
      </c>
      <c r="B39" s="104">
        <f>BX39</f>
        <v>73</v>
      </c>
      <c r="C39" s="104" t="s">
        <v>55</v>
      </c>
      <c r="D39" s="104">
        <f t="shared" si="8"/>
        <v>5</v>
      </c>
      <c r="E39" s="104" t="str">
        <f t="shared" ref="E39:E57" si="85">IF(CA39&gt;3,"",CA39)</f>
        <v/>
      </c>
      <c r="F39" s="105">
        <f t="shared" si="9"/>
        <v>5</v>
      </c>
      <c r="G39" s="170"/>
      <c r="H39" s="170"/>
      <c r="I39" s="170"/>
      <c r="J39" s="170"/>
      <c r="K39" s="170"/>
      <c r="L39" s="170"/>
      <c r="M39" s="170">
        <v>11</v>
      </c>
      <c r="N39" s="170"/>
      <c r="O39" s="170"/>
      <c r="P39" s="170"/>
      <c r="Q39" s="170"/>
      <c r="R39" s="170"/>
      <c r="S39" s="170"/>
      <c r="T39" s="170"/>
      <c r="U39" s="170"/>
      <c r="V39" s="170"/>
      <c r="W39" s="170">
        <v>12</v>
      </c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299"/>
      <c r="AL39" s="172">
        <v>23</v>
      </c>
      <c r="AM39" s="32"/>
      <c r="AN39" s="178"/>
      <c r="AO39" s="170"/>
      <c r="AP39" s="170"/>
      <c r="AQ39" s="170"/>
      <c r="AR39" s="170"/>
      <c r="AS39" s="170"/>
      <c r="AT39" s="170">
        <v>18</v>
      </c>
      <c r="AU39" s="170">
        <v>9</v>
      </c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244"/>
      <c r="BN39" s="170"/>
      <c r="BO39" s="171"/>
      <c r="BP39" s="4">
        <f>SUM(G39:AL39)</f>
        <v>46</v>
      </c>
      <c r="BQ39" s="4">
        <f t="shared" ref="BQ39:BQ57" si="86">SUM(AN39:BO39)</f>
        <v>27</v>
      </c>
      <c r="BR39" s="34">
        <f t="shared" si="10"/>
        <v>73</v>
      </c>
      <c r="BS39" s="33">
        <f>COUNT(G39:AL39)</f>
        <v>3</v>
      </c>
      <c r="BT39" s="33">
        <f t="shared" ref="BT39:BT57" si="87">COUNT(AN39:BO39)</f>
        <v>2</v>
      </c>
      <c r="BU39" s="34">
        <f t="shared" si="11"/>
        <v>5</v>
      </c>
      <c r="BV39" s="33">
        <f>IF(BS39&gt;3,SUM(LARGE($G39:$AL39,1)+LARGE($G39:$AL39,2)+LARGE($G39:$AL39,3)+LARGE($G39:$AL39,4)),SUM(G39:AL39))</f>
        <v>46</v>
      </c>
      <c r="BW39" s="33">
        <f t="shared" ref="BW39:BW57" si="88">IF(BT39&gt;3,SUM(LARGE($AN39:$BO39,1)+LARGE($AN39:$BO39,2)+LARGE($AN39:$BO39,3)+LARGE($AN39:$BO39,4)),SUM(AN39:BO39))</f>
        <v>27</v>
      </c>
      <c r="BX39" s="33">
        <f t="shared" si="12"/>
        <v>73</v>
      </c>
      <c r="BY39" s="33"/>
      <c r="BZ39" s="104">
        <f>RANK(B39,$B$39:$B$57)</f>
        <v>12</v>
      </c>
      <c r="CA39" s="104">
        <f>IF($B39=0,"",$BZ39)</f>
        <v>12</v>
      </c>
    </row>
    <row r="40" spans="1:79">
      <c r="A40" s="203" t="s">
        <v>56</v>
      </c>
      <c r="B40" s="103">
        <f t="shared" ref="B40:B55" si="89">BX40</f>
        <v>48</v>
      </c>
      <c r="C40" s="103" t="s">
        <v>55</v>
      </c>
      <c r="D40" s="103">
        <f>IF(BS40&gt;4,"4",BS40)+IF(BT40&gt;4,"4",BT40)</f>
        <v>6</v>
      </c>
      <c r="E40" s="103" t="str">
        <f t="shared" si="85"/>
        <v/>
      </c>
      <c r="F40" s="106">
        <f>BU40</f>
        <v>6</v>
      </c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83"/>
      <c r="R40" s="169"/>
      <c r="S40" s="169"/>
      <c r="T40" s="169">
        <v>23</v>
      </c>
      <c r="U40" s="169"/>
      <c r="V40" s="169"/>
      <c r="W40" s="169"/>
      <c r="X40" s="169"/>
      <c r="Y40" s="169"/>
      <c r="Z40" s="169"/>
      <c r="AA40" s="169">
        <v>2</v>
      </c>
      <c r="AB40" s="169">
        <v>19</v>
      </c>
      <c r="AC40" s="169"/>
      <c r="AD40" s="169"/>
      <c r="AE40" s="169"/>
      <c r="AF40" s="169"/>
      <c r="AG40" s="169"/>
      <c r="AH40" s="169"/>
      <c r="AI40" s="169">
        <v>1</v>
      </c>
      <c r="AJ40" s="169"/>
      <c r="AK40" s="300"/>
      <c r="AL40" s="172"/>
      <c r="AM40" s="32"/>
      <c r="AN40" s="179"/>
      <c r="AO40" s="169"/>
      <c r="AP40" s="169">
        <v>2</v>
      </c>
      <c r="AQ40" s="169"/>
      <c r="AR40" s="169"/>
      <c r="AS40" s="169"/>
      <c r="AT40" s="169"/>
      <c r="AU40" s="169">
        <v>1</v>
      </c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72"/>
      <c r="BP40" s="4">
        <f>SUM(G40:AL40)</f>
        <v>45</v>
      </c>
      <c r="BQ40" s="4">
        <f t="shared" si="86"/>
        <v>3</v>
      </c>
      <c r="BR40" s="34">
        <f t="shared" si="10"/>
        <v>48</v>
      </c>
      <c r="BS40" s="33">
        <f>COUNT(G40:AL40)</f>
        <v>4</v>
      </c>
      <c r="BT40" s="33">
        <f t="shared" si="87"/>
        <v>2</v>
      </c>
      <c r="BU40" s="34">
        <f t="shared" si="11"/>
        <v>6</v>
      </c>
      <c r="BV40" s="33">
        <f>IF(BS40&gt;3,SUM(LARGE($G40:$AL40,1)+LARGE($G40:$AL40,2)+LARGE($G40:$AL40,3)+LARGE($G40:$AL40,4)),SUM(G40:AL40))</f>
        <v>45</v>
      </c>
      <c r="BW40" s="33">
        <f t="shared" si="88"/>
        <v>3</v>
      </c>
      <c r="BX40" s="33">
        <f t="shared" si="12"/>
        <v>48</v>
      </c>
      <c r="BY40" s="33"/>
      <c r="BZ40" s="103">
        <f>RANK(B40,$B$39:$B$57)</f>
        <v>14</v>
      </c>
      <c r="CA40" s="103">
        <f>IF($B40=0,"",$BZ40)</f>
        <v>14</v>
      </c>
    </row>
    <row r="41" spans="1:79">
      <c r="A41" s="203" t="s">
        <v>57</v>
      </c>
      <c r="B41" s="103">
        <f t="shared" si="89"/>
        <v>98</v>
      </c>
      <c r="C41" s="103" t="s">
        <v>55</v>
      </c>
      <c r="D41" s="103">
        <f>IF(BS41&gt;4,"4",BS41)+IF(BT41&gt;4,"4",BT41)</f>
        <v>4</v>
      </c>
      <c r="E41" s="103" t="str">
        <f t="shared" si="85"/>
        <v/>
      </c>
      <c r="F41" s="106">
        <f>BU41</f>
        <v>8</v>
      </c>
      <c r="G41" s="169"/>
      <c r="H41" s="169"/>
      <c r="I41" s="169"/>
      <c r="J41" s="169"/>
      <c r="K41" s="169"/>
      <c r="L41" s="169"/>
      <c r="M41" s="169">
        <v>21</v>
      </c>
      <c r="N41" s="169"/>
      <c r="O41" s="169"/>
      <c r="P41" s="169"/>
      <c r="Q41" s="183"/>
      <c r="R41" s="169"/>
      <c r="S41" s="169"/>
      <c r="T41" s="169"/>
      <c r="U41" s="169"/>
      <c r="V41" s="169"/>
      <c r="W41" s="169">
        <v>21</v>
      </c>
      <c r="X41" s="169"/>
      <c r="Y41" s="169">
        <v>25</v>
      </c>
      <c r="Z41" s="169">
        <v>21</v>
      </c>
      <c r="AA41" s="169">
        <v>21</v>
      </c>
      <c r="AB41" s="169">
        <v>24</v>
      </c>
      <c r="AC41" s="169"/>
      <c r="AD41" s="169">
        <v>24</v>
      </c>
      <c r="AE41" s="169"/>
      <c r="AF41" s="169"/>
      <c r="AG41" s="169"/>
      <c r="AH41" s="169"/>
      <c r="AI41" s="169"/>
      <c r="AJ41" s="169"/>
      <c r="AK41" s="303">
        <v>25</v>
      </c>
      <c r="AL41" s="172"/>
      <c r="AM41" s="32"/>
      <c r="AN41" s="17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72"/>
      <c r="BP41" s="4">
        <f>SUM(G41:AL41)</f>
        <v>182</v>
      </c>
      <c r="BQ41" s="4">
        <f t="shared" si="86"/>
        <v>0</v>
      </c>
      <c r="BR41" s="34">
        <f t="shared" si="10"/>
        <v>182</v>
      </c>
      <c r="BS41" s="33">
        <f>COUNT(G41:AL41)</f>
        <v>8</v>
      </c>
      <c r="BT41" s="33">
        <f t="shared" si="87"/>
        <v>0</v>
      </c>
      <c r="BU41" s="34">
        <f t="shared" si="11"/>
        <v>8</v>
      </c>
      <c r="BV41" s="33">
        <f>IF(BS41&gt;3,SUM(LARGE($G41:$AL41,1)+LARGE($G41:$AL41,2)+LARGE($G41:$AL41,3)+LARGE($G41:$AL41,4)),SUM(G41:AL41))</f>
        <v>98</v>
      </c>
      <c r="BW41" s="33">
        <f t="shared" si="88"/>
        <v>0</v>
      </c>
      <c r="BX41" s="33">
        <f t="shared" si="12"/>
        <v>98</v>
      </c>
      <c r="BY41" s="33"/>
      <c r="BZ41" s="103">
        <f>RANK(B41,$B$39:$B$57)</f>
        <v>7</v>
      </c>
      <c r="CA41" s="103">
        <f>IF($B41=0,"",$BZ41)</f>
        <v>7</v>
      </c>
    </row>
    <row r="42" spans="1:79">
      <c r="A42" s="203" t="s">
        <v>58</v>
      </c>
      <c r="B42" s="103">
        <f t="shared" si="89"/>
        <v>35</v>
      </c>
      <c r="C42" s="103" t="s">
        <v>55</v>
      </c>
      <c r="D42" s="103">
        <f t="shared" si="8"/>
        <v>3</v>
      </c>
      <c r="E42" s="103" t="str">
        <f t="shared" si="85"/>
        <v/>
      </c>
      <c r="F42" s="106">
        <f t="shared" si="9"/>
        <v>3</v>
      </c>
      <c r="G42" s="169"/>
      <c r="H42" s="169"/>
      <c r="I42" s="169"/>
      <c r="J42" s="169"/>
      <c r="K42" s="169"/>
      <c r="L42" s="169">
        <v>24</v>
      </c>
      <c r="M42" s="169"/>
      <c r="N42" s="169"/>
      <c r="O42" s="169"/>
      <c r="P42" s="169"/>
      <c r="Q42" s="183"/>
      <c r="R42" s="169"/>
      <c r="S42" s="169"/>
      <c r="T42" s="169"/>
      <c r="U42" s="169"/>
      <c r="V42" s="169"/>
      <c r="W42" s="169">
        <v>10</v>
      </c>
      <c r="X42" s="169"/>
      <c r="Y42" s="169"/>
      <c r="Z42" s="169"/>
      <c r="AA42" s="169">
        <v>1</v>
      </c>
      <c r="AB42" s="169"/>
      <c r="AC42" s="169"/>
      <c r="AD42" s="169"/>
      <c r="AE42" s="169"/>
      <c r="AF42" s="169"/>
      <c r="AG42" s="169"/>
      <c r="AH42" s="169"/>
      <c r="AI42" s="169"/>
      <c r="AJ42" s="169"/>
      <c r="AK42" s="300"/>
      <c r="AL42" s="172"/>
      <c r="AM42" s="32"/>
      <c r="AN42" s="17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72"/>
      <c r="BP42" s="4">
        <f>SUM(G42:AL42)</f>
        <v>35</v>
      </c>
      <c r="BQ42" s="4">
        <f t="shared" si="86"/>
        <v>0</v>
      </c>
      <c r="BR42" s="34">
        <f t="shared" si="10"/>
        <v>35</v>
      </c>
      <c r="BS42" s="33">
        <f>COUNT(G42:AL42)</f>
        <v>3</v>
      </c>
      <c r="BT42" s="33">
        <f t="shared" si="87"/>
        <v>0</v>
      </c>
      <c r="BU42" s="34">
        <f t="shared" si="11"/>
        <v>3</v>
      </c>
      <c r="BV42" s="33">
        <f>IF(BS42&gt;3,SUM(LARGE($G42:$AL42,1)+LARGE($G42:$AL42,2)+LARGE($G42:$AL42,3)+LARGE($G42:$AL42,4)),SUM(G42:AL42))</f>
        <v>35</v>
      </c>
      <c r="BW42" s="33">
        <f t="shared" si="88"/>
        <v>0</v>
      </c>
      <c r="BX42" s="33">
        <f t="shared" si="12"/>
        <v>35</v>
      </c>
      <c r="BY42" s="33"/>
      <c r="BZ42" s="103">
        <f>RANK(B42,$B$39:$B$57)</f>
        <v>15</v>
      </c>
      <c r="CA42" s="103">
        <f>IF($B42=0,"",$BZ42)</f>
        <v>15</v>
      </c>
    </row>
    <row r="43" spans="1:79">
      <c r="A43" s="203" t="s">
        <v>59</v>
      </c>
      <c r="B43" s="103">
        <f t="shared" si="89"/>
        <v>143</v>
      </c>
      <c r="C43" s="103" t="s">
        <v>55</v>
      </c>
      <c r="D43" s="103">
        <f t="shared" si="8"/>
        <v>8</v>
      </c>
      <c r="E43" s="103">
        <f t="shared" si="85"/>
        <v>2</v>
      </c>
      <c r="F43" s="106">
        <f t="shared" si="9"/>
        <v>9</v>
      </c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83"/>
      <c r="R43" s="169"/>
      <c r="S43" s="169">
        <v>23</v>
      </c>
      <c r="T43" s="169"/>
      <c r="U43" s="169"/>
      <c r="V43" s="169"/>
      <c r="W43" s="169"/>
      <c r="X43" s="169"/>
      <c r="Y43" s="169">
        <v>25</v>
      </c>
      <c r="Z43" s="169"/>
      <c r="AA43" s="169">
        <v>8</v>
      </c>
      <c r="AB43" s="169">
        <v>15</v>
      </c>
      <c r="AC43" s="169"/>
      <c r="AD43" s="169"/>
      <c r="AE43" s="169"/>
      <c r="AF43" s="169"/>
      <c r="AG43" s="169"/>
      <c r="AH43" s="169"/>
      <c r="AI43" s="169">
        <v>7</v>
      </c>
      <c r="AJ43" s="169"/>
      <c r="AK43" s="300"/>
      <c r="AL43" s="172"/>
      <c r="AM43" s="32"/>
      <c r="AN43" s="179">
        <v>25</v>
      </c>
      <c r="AO43" s="169"/>
      <c r="AP43" s="169">
        <v>7</v>
      </c>
      <c r="AQ43" s="169">
        <v>17</v>
      </c>
      <c r="AR43" s="169"/>
      <c r="AS43" s="169"/>
      <c r="AT43" s="169"/>
      <c r="AU43" s="169"/>
      <c r="AV43" s="169"/>
      <c r="AW43" s="169"/>
      <c r="AX43" s="169">
        <v>23</v>
      </c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72"/>
      <c r="BP43" s="4">
        <f>SUM(G43:AL43)</f>
        <v>78</v>
      </c>
      <c r="BQ43" s="4">
        <f t="shared" si="86"/>
        <v>72</v>
      </c>
      <c r="BR43" s="34">
        <f t="shared" si="10"/>
        <v>150</v>
      </c>
      <c r="BS43" s="33">
        <f>COUNT(G43:AL43)</f>
        <v>5</v>
      </c>
      <c r="BT43" s="33">
        <f t="shared" si="87"/>
        <v>4</v>
      </c>
      <c r="BU43" s="34">
        <f t="shared" si="11"/>
        <v>9</v>
      </c>
      <c r="BV43" s="33">
        <f>IF(BS43&gt;3,SUM(LARGE($G43:$AL43,1)+LARGE($G43:$AL43,2)+LARGE($G43:$AL43,3)+LARGE($G43:$AL43,4)),SUM(G43:AL43))</f>
        <v>71</v>
      </c>
      <c r="BW43" s="33">
        <f t="shared" si="88"/>
        <v>72</v>
      </c>
      <c r="BX43" s="33">
        <f t="shared" si="12"/>
        <v>143</v>
      </c>
      <c r="BY43" s="33"/>
      <c r="BZ43" s="103">
        <f>RANK(B43,$B$39:$B$57)</f>
        <v>2</v>
      </c>
      <c r="CA43" s="103">
        <f>IF($B43=0,"",$BZ43)</f>
        <v>2</v>
      </c>
    </row>
    <row r="44" spans="1:79">
      <c r="A44" s="203" t="s">
        <v>60</v>
      </c>
      <c r="B44" s="103">
        <f t="shared" si="89"/>
        <v>77</v>
      </c>
      <c r="C44" s="103" t="s">
        <v>55</v>
      </c>
      <c r="D44" s="103">
        <f t="shared" si="8"/>
        <v>5</v>
      </c>
      <c r="E44" s="103" t="str">
        <f t="shared" si="85"/>
        <v/>
      </c>
      <c r="F44" s="106">
        <f t="shared" si="9"/>
        <v>5</v>
      </c>
      <c r="G44" s="169"/>
      <c r="H44" s="169"/>
      <c r="I44" s="169"/>
      <c r="J44" s="169"/>
      <c r="K44" s="169"/>
      <c r="L44" s="169"/>
      <c r="M44" s="169">
        <v>17</v>
      </c>
      <c r="N44" s="169"/>
      <c r="O44" s="169"/>
      <c r="P44" s="169"/>
      <c r="Q44" s="183"/>
      <c r="R44" s="169"/>
      <c r="S44" s="169"/>
      <c r="T44" s="169"/>
      <c r="U44" s="169"/>
      <c r="V44" s="169"/>
      <c r="W44" s="169">
        <v>14</v>
      </c>
      <c r="X44" s="169"/>
      <c r="Y44" s="169"/>
      <c r="Z44" s="169"/>
      <c r="AA44" s="169">
        <v>13</v>
      </c>
      <c r="AB44" s="169"/>
      <c r="AC44" s="169">
        <v>23</v>
      </c>
      <c r="AD44" s="169"/>
      <c r="AE44" s="169"/>
      <c r="AF44" s="169"/>
      <c r="AG44" s="169"/>
      <c r="AH44" s="169"/>
      <c r="AI44" s="169"/>
      <c r="AJ44" s="169"/>
      <c r="AK44" s="300"/>
      <c r="AL44" s="172"/>
      <c r="AM44" s="32"/>
      <c r="AN44" s="179"/>
      <c r="AO44" s="169"/>
      <c r="AP44" s="169"/>
      <c r="AQ44" s="169"/>
      <c r="AR44" s="169"/>
      <c r="AS44" s="169"/>
      <c r="AT44" s="169"/>
      <c r="AU44" s="169">
        <v>10</v>
      </c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72"/>
      <c r="BP44" s="4">
        <f>SUM(G44:AL44)</f>
        <v>67</v>
      </c>
      <c r="BQ44" s="4">
        <f t="shared" si="86"/>
        <v>10</v>
      </c>
      <c r="BR44" s="34">
        <f t="shared" si="10"/>
        <v>77</v>
      </c>
      <c r="BS44" s="33">
        <f>COUNT(G44:AL44)</f>
        <v>4</v>
      </c>
      <c r="BT44" s="33">
        <f t="shared" si="87"/>
        <v>1</v>
      </c>
      <c r="BU44" s="34">
        <f t="shared" si="11"/>
        <v>5</v>
      </c>
      <c r="BV44" s="33">
        <f>IF(BS44&gt;3,SUM(LARGE($G44:$AL44,1)+LARGE($G44:$AL44,2)+LARGE($G44:$AL44,3)+LARGE($G44:$AL44,4)),SUM(G44:AL44))</f>
        <v>67</v>
      </c>
      <c r="BW44" s="33">
        <f t="shared" si="88"/>
        <v>10</v>
      </c>
      <c r="BX44" s="33">
        <f t="shared" si="12"/>
        <v>77</v>
      </c>
      <c r="BY44" s="33"/>
      <c r="BZ44" s="103">
        <f>RANK(B44,$B$39:$B$57)</f>
        <v>11</v>
      </c>
      <c r="CA44" s="103">
        <f>IF($B44=0,"",$BZ44)</f>
        <v>11</v>
      </c>
    </row>
    <row r="45" spans="1:79">
      <c r="A45" s="203" t="s">
        <v>272</v>
      </c>
      <c r="B45" s="103">
        <f t="shared" si="89"/>
        <v>80</v>
      </c>
      <c r="C45" s="103" t="s">
        <v>55</v>
      </c>
      <c r="D45" s="103">
        <f>IF(BS45&gt;4,"4",BS45)+IF(BT45&gt;4,"4",BT45)</f>
        <v>4</v>
      </c>
      <c r="E45" s="103" t="str">
        <f t="shared" si="85"/>
        <v/>
      </c>
      <c r="F45" s="106">
        <f>BU45</f>
        <v>4</v>
      </c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83"/>
      <c r="R45" s="169"/>
      <c r="S45" s="169"/>
      <c r="T45" s="169"/>
      <c r="U45" s="169"/>
      <c r="V45" s="169"/>
      <c r="W45" s="169"/>
      <c r="X45" s="169"/>
      <c r="Y45" s="169">
        <v>25</v>
      </c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300"/>
      <c r="AL45" s="172"/>
      <c r="AM45" s="32"/>
      <c r="AN45" s="179">
        <v>25</v>
      </c>
      <c r="AO45" s="169">
        <v>20</v>
      </c>
      <c r="AP45" s="169">
        <v>10</v>
      </c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72"/>
      <c r="BP45" s="4">
        <f>SUM(G45:AL45)</f>
        <v>25</v>
      </c>
      <c r="BQ45" s="4">
        <f t="shared" si="86"/>
        <v>55</v>
      </c>
      <c r="BR45" s="34">
        <f t="shared" si="10"/>
        <v>80</v>
      </c>
      <c r="BS45" s="33">
        <f>COUNT(G45:AL45)</f>
        <v>1</v>
      </c>
      <c r="BT45" s="33">
        <f t="shared" si="87"/>
        <v>3</v>
      </c>
      <c r="BU45" s="34">
        <f t="shared" si="11"/>
        <v>4</v>
      </c>
      <c r="BV45" s="33">
        <f>IF(BS45&gt;3,SUM(LARGE($G45:$AL45,1)+LARGE($G45:$AL45,2)+LARGE($G45:$AL45,3)+LARGE($G45:$AL45,4)),SUM(G45:AL45))</f>
        <v>25</v>
      </c>
      <c r="BW45" s="33">
        <f t="shared" si="88"/>
        <v>55</v>
      </c>
      <c r="BX45" s="33">
        <f t="shared" si="12"/>
        <v>80</v>
      </c>
      <c r="BY45" s="33"/>
      <c r="BZ45" s="103">
        <f>RANK(B45,$B$39:$B$57)</f>
        <v>10</v>
      </c>
      <c r="CA45" s="103">
        <f>IF($B45=0,"",$BZ45)</f>
        <v>10</v>
      </c>
    </row>
    <row r="46" spans="1:79">
      <c r="A46" s="203" t="s">
        <v>240</v>
      </c>
      <c r="B46" s="103">
        <f t="shared" si="89"/>
        <v>94</v>
      </c>
      <c r="C46" s="103" t="s">
        <v>55</v>
      </c>
      <c r="D46" s="103">
        <f>IF(BS46&gt;4,"4",BS46)+IF(BT46&gt;4,"4",BT46)</f>
        <v>4</v>
      </c>
      <c r="E46" s="103" t="str">
        <f t="shared" si="85"/>
        <v/>
      </c>
      <c r="F46" s="106">
        <f>BU46</f>
        <v>4</v>
      </c>
      <c r="G46" s="169"/>
      <c r="H46" s="169"/>
      <c r="I46" s="169"/>
      <c r="J46" s="169"/>
      <c r="K46" s="169">
        <v>24</v>
      </c>
      <c r="L46" s="169"/>
      <c r="M46" s="169"/>
      <c r="N46" s="169"/>
      <c r="O46" s="169"/>
      <c r="P46" s="169"/>
      <c r="Q46" s="183"/>
      <c r="R46" s="169"/>
      <c r="S46" s="169"/>
      <c r="T46" s="169"/>
      <c r="U46" s="169"/>
      <c r="V46" s="169"/>
      <c r="W46" s="169"/>
      <c r="X46" s="169">
        <v>22</v>
      </c>
      <c r="Y46" s="169"/>
      <c r="Z46" s="169"/>
      <c r="AA46" s="169"/>
      <c r="AB46" s="169"/>
      <c r="AC46" s="169"/>
      <c r="AD46" s="169"/>
      <c r="AE46" s="169">
        <v>24</v>
      </c>
      <c r="AF46" s="169"/>
      <c r="AG46" s="169"/>
      <c r="AH46" s="169"/>
      <c r="AI46" s="169"/>
      <c r="AJ46" s="169">
        <v>24</v>
      </c>
      <c r="AK46" s="300"/>
      <c r="AL46" s="172"/>
      <c r="AM46" s="32"/>
      <c r="AN46" s="17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72"/>
      <c r="BP46" s="4">
        <f>SUM(G46:AL46)</f>
        <v>94</v>
      </c>
      <c r="BQ46" s="4">
        <f t="shared" si="86"/>
        <v>0</v>
      </c>
      <c r="BR46" s="34">
        <f t="shared" si="10"/>
        <v>94</v>
      </c>
      <c r="BS46" s="33">
        <f>COUNT(G46:AL46)</f>
        <v>4</v>
      </c>
      <c r="BT46" s="33">
        <f t="shared" si="87"/>
        <v>0</v>
      </c>
      <c r="BU46" s="34">
        <f t="shared" si="11"/>
        <v>4</v>
      </c>
      <c r="BV46" s="33">
        <f>IF(BS46&gt;3,SUM(LARGE($G46:$AL46,1)+LARGE($G46:$AL46,2)+LARGE($G46:$AL46,3)+LARGE($G46:$AL46,4)),SUM(G46:AL46))</f>
        <v>94</v>
      </c>
      <c r="BW46" s="33">
        <f t="shared" si="88"/>
        <v>0</v>
      </c>
      <c r="BX46" s="33">
        <f t="shared" si="12"/>
        <v>94</v>
      </c>
      <c r="BY46" s="33"/>
      <c r="BZ46" s="103">
        <f>RANK(B46,$B$39:$B$57)</f>
        <v>8</v>
      </c>
      <c r="CA46" s="103">
        <f>IF($B46=0,"",$BZ46)</f>
        <v>8</v>
      </c>
    </row>
    <row r="47" spans="1:79">
      <c r="A47" s="203" t="s">
        <v>63</v>
      </c>
      <c r="B47" s="103">
        <f t="shared" si="89"/>
        <v>65</v>
      </c>
      <c r="C47" s="103" t="s">
        <v>55</v>
      </c>
      <c r="D47" s="103">
        <f t="shared" si="8"/>
        <v>3</v>
      </c>
      <c r="E47" s="103" t="str">
        <f t="shared" si="85"/>
        <v/>
      </c>
      <c r="F47" s="106">
        <f t="shared" si="9"/>
        <v>3</v>
      </c>
      <c r="G47" s="169"/>
      <c r="H47" s="169">
        <v>22</v>
      </c>
      <c r="I47" s="169"/>
      <c r="J47" s="169"/>
      <c r="K47" s="169">
        <v>22</v>
      </c>
      <c r="L47" s="169"/>
      <c r="M47" s="169"/>
      <c r="N47" s="169"/>
      <c r="O47" s="169"/>
      <c r="P47" s="169"/>
      <c r="Q47" s="183"/>
      <c r="R47" s="169"/>
      <c r="S47" s="169"/>
      <c r="T47" s="169"/>
      <c r="U47" s="169"/>
      <c r="V47" s="169"/>
      <c r="W47" s="169"/>
      <c r="X47" s="169">
        <v>21</v>
      </c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300"/>
      <c r="AL47" s="172"/>
      <c r="AM47" s="32"/>
      <c r="AN47" s="17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72"/>
      <c r="BP47" s="4">
        <f>SUM(G47:AL47)</f>
        <v>65</v>
      </c>
      <c r="BQ47" s="4">
        <f t="shared" si="86"/>
        <v>0</v>
      </c>
      <c r="BR47" s="34">
        <f t="shared" si="10"/>
        <v>65</v>
      </c>
      <c r="BS47" s="33">
        <f>COUNT(G47:AL47)</f>
        <v>3</v>
      </c>
      <c r="BT47" s="33">
        <f t="shared" si="87"/>
        <v>0</v>
      </c>
      <c r="BU47" s="34">
        <f t="shared" si="11"/>
        <v>3</v>
      </c>
      <c r="BV47" s="33">
        <f>IF(BS47&gt;3,SUM(LARGE($G47:$AL47,1)+LARGE($G47:$AL47,2)+LARGE($G47:$AL47,3)+LARGE($G47:$AL47,4)),SUM(G47:AL47))</f>
        <v>65</v>
      </c>
      <c r="BW47" s="33">
        <f t="shared" si="88"/>
        <v>0</v>
      </c>
      <c r="BX47" s="33">
        <f t="shared" si="12"/>
        <v>65</v>
      </c>
      <c r="BY47" s="33"/>
      <c r="BZ47" s="103">
        <f>RANK(B47,$B$39:$B$57)</f>
        <v>13</v>
      </c>
      <c r="CA47" s="103">
        <f>IF($B47=0,"",$BZ47)</f>
        <v>13</v>
      </c>
    </row>
    <row r="48" spans="1:79">
      <c r="A48" s="203" t="s">
        <v>310</v>
      </c>
      <c r="B48" s="103">
        <f t="shared" ref="B48" si="90">BX48</f>
        <v>16</v>
      </c>
      <c r="C48" s="103" t="s">
        <v>55</v>
      </c>
      <c r="D48" s="103">
        <f t="shared" ref="D48" si="91">IF(BS48&gt;4,"4",BS48)+IF(BT48&gt;4,"4",BT48)</f>
        <v>1</v>
      </c>
      <c r="E48" s="103" t="str">
        <f t="shared" ref="E48" si="92">IF(CA48&gt;3,"",CA48)</f>
        <v/>
      </c>
      <c r="F48" s="106">
        <f t="shared" ref="F48" si="93">BU48</f>
        <v>1</v>
      </c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83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300"/>
      <c r="AL48" s="172"/>
      <c r="AM48" s="32"/>
      <c r="AN48" s="179"/>
      <c r="AO48" s="169"/>
      <c r="AP48" s="169"/>
      <c r="AQ48" s="169">
        <v>16</v>
      </c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72"/>
      <c r="BP48" s="4">
        <f>SUM(G48:AL48)</f>
        <v>0</v>
      </c>
      <c r="BQ48" s="4">
        <f t="shared" ref="BQ48" si="94">SUM(AN48:BO48)</f>
        <v>16</v>
      </c>
      <c r="BR48" s="34">
        <f t="shared" ref="BR48" si="95">BP48+BQ48</f>
        <v>16</v>
      </c>
      <c r="BS48" s="33">
        <f>COUNT(G48:AL48)</f>
        <v>0</v>
      </c>
      <c r="BT48" s="33">
        <f t="shared" ref="BT48" si="96">COUNT(AN48:BO48)</f>
        <v>1</v>
      </c>
      <c r="BU48" s="34">
        <f t="shared" ref="BU48" si="97">BS48+BT48</f>
        <v>1</v>
      </c>
      <c r="BV48" s="33">
        <f>IF(BS48&gt;3,SUM(LARGE($G48:$AL48,1)+LARGE($G48:$AL48,2)+LARGE($G48:$AL48,3)+LARGE($G48:$AL48,4)),SUM(G48:AL48))</f>
        <v>0</v>
      </c>
      <c r="BW48" s="33">
        <f t="shared" ref="BW48" si="98">IF(BT48&gt;3,SUM(LARGE($AN48:$BO48,1)+LARGE($AN48:$BO48,2)+LARGE($AN48:$BO48,3)+LARGE($AN48:$BO48,4)),SUM(AN48:BO48))</f>
        <v>16</v>
      </c>
      <c r="BX48" s="33">
        <f t="shared" ref="BX48" si="99">BW48+BV48</f>
        <v>16</v>
      </c>
      <c r="BY48" s="33"/>
      <c r="BZ48" s="103">
        <f>RANK(B48,$B$39:$B$57)</f>
        <v>18</v>
      </c>
      <c r="CA48" s="103">
        <f>IF($B48=0,"",$BZ48)</f>
        <v>18</v>
      </c>
    </row>
    <row r="49" spans="1:79">
      <c r="A49" s="203" t="s">
        <v>61</v>
      </c>
      <c r="B49" s="103">
        <f t="shared" si="89"/>
        <v>13</v>
      </c>
      <c r="C49" s="103" t="s">
        <v>55</v>
      </c>
      <c r="D49" s="103">
        <f t="shared" si="8"/>
        <v>1</v>
      </c>
      <c r="E49" s="103" t="str">
        <f t="shared" si="85"/>
        <v/>
      </c>
      <c r="F49" s="106">
        <f t="shared" si="9"/>
        <v>1</v>
      </c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83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>
        <v>13</v>
      </c>
      <c r="AH49" s="169"/>
      <c r="AI49" s="169"/>
      <c r="AJ49" s="169"/>
      <c r="AK49" s="300"/>
      <c r="AL49" s="172"/>
      <c r="AM49" s="32"/>
      <c r="AN49" s="17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72"/>
      <c r="BP49" s="4">
        <f>SUM(G49:AL49)</f>
        <v>13</v>
      </c>
      <c r="BQ49" s="4">
        <f t="shared" si="86"/>
        <v>0</v>
      </c>
      <c r="BR49" s="34">
        <f t="shared" si="10"/>
        <v>13</v>
      </c>
      <c r="BS49" s="33">
        <f>COUNT(G49:AL49)</f>
        <v>1</v>
      </c>
      <c r="BT49" s="33">
        <f t="shared" si="87"/>
        <v>0</v>
      </c>
      <c r="BU49" s="34">
        <f t="shared" si="11"/>
        <v>1</v>
      </c>
      <c r="BV49" s="33">
        <f>IF(BS49&gt;3,SUM(LARGE($G49:$AL49,1)+LARGE($G49:$AL49,2)+LARGE($G49:$AL49,3)+LARGE($G49:$AL49,4)),SUM(G49:AL49))</f>
        <v>13</v>
      </c>
      <c r="BW49" s="33">
        <f t="shared" si="88"/>
        <v>0</v>
      </c>
      <c r="BX49" s="33">
        <f t="shared" si="12"/>
        <v>13</v>
      </c>
      <c r="BY49" s="33"/>
      <c r="BZ49" s="103">
        <f>RANK(B49,$B$39:$B$57)</f>
        <v>19</v>
      </c>
      <c r="CA49" s="103">
        <f>IF($B49=0,"",$BZ49)</f>
        <v>19</v>
      </c>
    </row>
    <row r="50" spans="1:79">
      <c r="A50" s="203" t="s">
        <v>207</v>
      </c>
      <c r="B50" s="103">
        <f t="shared" si="89"/>
        <v>137</v>
      </c>
      <c r="C50" s="103" t="s">
        <v>55</v>
      </c>
      <c r="D50" s="103">
        <f t="shared" si="8"/>
        <v>7</v>
      </c>
      <c r="E50" s="103">
        <f t="shared" si="85"/>
        <v>3</v>
      </c>
      <c r="F50" s="106">
        <f t="shared" si="9"/>
        <v>11</v>
      </c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83">
        <v>19</v>
      </c>
      <c r="R50" s="169">
        <v>18</v>
      </c>
      <c r="S50" s="169"/>
      <c r="T50" s="169"/>
      <c r="U50" s="169">
        <v>23</v>
      </c>
      <c r="V50" s="169"/>
      <c r="W50" s="169"/>
      <c r="X50" s="169"/>
      <c r="Y50" s="169"/>
      <c r="Z50" s="169"/>
      <c r="AA50" s="169">
        <v>3</v>
      </c>
      <c r="AB50" s="169"/>
      <c r="AC50" s="169"/>
      <c r="AD50" s="169"/>
      <c r="AE50" s="169">
        <v>20</v>
      </c>
      <c r="AF50" s="169"/>
      <c r="AG50" s="169"/>
      <c r="AH50" s="169">
        <v>23</v>
      </c>
      <c r="AI50" s="169">
        <v>2</v>
      </c>
      <c r="AJ50" s="169"/>
      <c r="AK50" s="300"/>
      <c r="AL50" s="172">
        <v>22</v>
      </c>
      <c r="AM50" s="32"/>
      <c r="AN50" s="179"/>
      <c r="AO50" s="169"/>
      <c r="AP50" s="169"/>
      <c r="AQ50" s="169"/>
      <c r="AR50" s="169"/>
      <c r="AS50" s="169"/>
      <c r="AT50" s="169">
        <v>16</v>
      </c>
      <c r="AU50" s="169"/>
      <c r="AV50" s="169">
        <v>12</v>
      </c>
      <c r="AW50" s="169"/>
      <c r="AX50" s="169">
        <v>21</v>
      </c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72"/>
      <c r="BP50" s="4">
        <f>SUM(G50:AL50)</f>
        <v>130</v>
      </c>
      <c r="BQ50" s="4">
        <f t="shared" si="86"/>
        <v>49</v>
      </c>
      <c r="BR50" s="34">
        <f t="shared" si="10"/>
        <v>179</v>
      </c>
      <c r="BS50" s="33">
        <f>COUNT(G50:AL50)</f>
        <v>8</v>
      </c>
      <c r="BT50" s="33">
        <f t="shared" si="87"/>
        <v>3</v>
      </c>
      <c r="BU50" s="34">
        <f t="shared" si="11"/>
        <v>11</v>
      </c>
      <c r="BV50" s="33">
        <f>IF(BS50&gt;3,SUM(LARGE($G50:$AL50,1)+LARGE($G50:$AL50,2)+LARGE($G50:$AL50,3)+LARGE($G50:$AL50,4)),SUM(G50:AL50))</f>
        <v>88</v>
      </c>
      <c r="BW50" s="33">
        <f t="shared" si="88"/>
        <v>49</v>
      </c>
      <c r="BX50" s="33">
        <f t="shared" si="12"/>
        <v>137</v>
      </c>
      <c r="BY50" s="33"/>
      <c r="BZ50" s="103">
        <f>RANK(B50,$B$39:$B$57)</f>
        <v>3</v>
      </c>
      <c r="CA50" s="103">
        <f>IF($B50=0,"",$BZ50)</f>
        <v>3</v>
      </c>
    </row>
    <row r="51" spans="1:79">
      <c r="A51" s="203" t="s">
        <v>300</v>
      </c>
      <c r="B51" s="103">
        <f t="shared" ref="B51" si="100">BX51</f>
        <v>116</v>
      </c>
      <c r="C51" s="103" t="s">
        <v>55</v>
      </c>
      <c r="D51" s="103">
        <f>IF(BS51&gt;4,"4",BS51)+IF(BT51&gt;4,"4",BT51)</f>
        <v>6</v>
      </c>
      <c r="E51" s="103" t="str">
        <f t="shared" ref="E51" si="101">IF(CA51&gt;3,"",CA51)</f>
        <v/>
      </c>
      <c r="F51" s="106">
        <f>BU51</f>
        <v>8</v>
      </c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83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>
        <v>10</v>
      </c>
      <c r="AJ51" s="169"/>
      <c r="AK51" s="300">
        <v>24</v>
      </c>
      <c r="AL51" s="172"/>
      <c r="AM51" s="32"/>
      <c r="AN51" s="179"/>
      <c r="AO51" s="169"/>
      <c r="AP51" s="169">
        <v>14</v>
      </c>
      <c r="AQ51" s="169"/>
      <c r="AR51" s="169">
        <v>22</v>
      </c>
      <c r="AS51" s="169">
        <v>20</v>
      </c>
      <c r="AT51" s="169">
        <v>19</v>
      </c>
      <c r="AU51" s="169">
        <v>14</v>
      </c>
      <c r="AV51" s="169">
        <v>21</v>
      </c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72"/>
      <c r="BP51" s="4">
        <f>SUM(G51:AL51)</f>
        <v>34</v>
      </c>
      <c r="BQ51" s="4">
        <f t="shared" ref="BQ51" si="102">SUM(AN51:BO51)</f>
        <v>110</v>
      </c>
      <c r="BR51" s="34">
        <f t="shared" ref="BR51" si="103">BP51+BQ51</f>
        <v>144</v>
      </c>
      <c r="BS51" s="33">
        <f>COUNT(G51:AL51)</f>
        <v>2</v>
      </c>
      <c r="BT51" s="33">
        <f t="shared" ref="BT51" si="104">COUNT(AN51:BO51)</f>
        <v>6</v>
      </c>
      <c r="BU51" s="34">
        <f t="shared" ref="BU51" si="105">BS51+BT51</f>
        <v>8</v>
      </c>
      <c r="BV51" s="33">
        <f>IF(BS51&gt;3,SUM(LARGE($G51:$AL51,1)+LARGE($G51:$AL51,2)+LARGE($G51:$AL51,3)+LARGE($G51:$AL51,4)),SUM(G51:AL51))</f>
        <v>34</v>
      </c>
      <c r="BW51" s="33">
        <f t="shared" ref="BW51" si="106">IF(BT51&gt;3,SUM(LARGE($AN51:$BO51,1)+LARGE($AN51:$BO51,2)+LARGE($AN51:$BO51,3)+LARGE($AN51:$BO51,4)),SUM(AN51:BO51))</f>
        <v>82</v>
      </c>
      <c r="BX51" s="33">
        <f t="shared" ref="BX51" si="107">BW51+BV51</f>
        <v>116</v>
      </c>
      <c r="BY51" s="33"/>
      <c r="BZ51" s="103">
        <f>RANK(B51,$B$39:$B$57)</f>
        <v>6</v>
      </c>
      <c r="CA51" s="103">
        <f>IF($B51=0,"",$BZ51)</f>
        <v>6</v>
      </c>
    </row>
    <row r="52" spans="1:79">
      <c r="A52" s="203" t="s">
        <v>288</v>
      </c>
      <c r="B52" s="103">
        <f t="shared" si="89"/>
        <v>124</v>
      </c>
      <c r="C52" s="103" t="s">
        <v>55</v>
      </c>
      <c r="D52" s="103">
        <f>IF(BS52&gt;4,"4",BS52)+IF(BT52&gt;4,"4",BT52)</f>
        <v>7</v>
      </c>
      <c r="E52" s="103" t="str">
        <f t="shared" si="85"/>
        <v/>
      </c>
      <c r="F52" s="106">
        <f>BU52</f>
        <v>9</v>
      </c>
      <c r="G52" s="169"/>
      <c r="H52" s="169"/>
      <c r="I52" s="169"/>
      <c r="J52" s="169"/>
      <c r="K52" s="169"/>
      <c r="L52" s="169"/>
      <c r="M52" s="169">
        <v>16</v>
      </c>
      <c r="N52" s="169"/>
      <c r="O52" s="169"/>
      <c r="P52" s="169"/>
      <c r="Q52" s="183"/>
      <c r="R52" s="169"/>
      <c r="S52" s="169"/>
      <c r="T52" s="169"/>
      <c r="U52" s="169"/>
      <c r="V52" s="169"/>
      <c r="W52" s="169">
        <v>18</v>
      </c>
      <c r="X52" s="169"/>
      <c r="Y52" s="169"/>
      <c r="Z52" s="169"/>
      <c r="AA52" s="169">
        <v>12</v>
      </c>
      <c r="AB52" s="169"/>
      <c r="AC52" s="169"/>
      <c r="AD52" s="169">
        <v>23</v>
      </c>
      <c r="AE52" s="169"/>
      <c r="AF52" s="169"/>
      <c r="AG52" s="169">
        <v>20</v>
      </c>
      <c r="AH52" s="169"/>
      <c r="AI52" s="169">
        <v>12</v>
      </c>
      <c r="AJ52" s="169"/>
      <c r="AK52" s="300"/>
      <c r="AL52" s="172"/>
      <c r="AM52" s="32"/>
      <c r="AN52" s="179"/>
      <c r="AO52" s="169"/>
      <c r="AP52" s="169">
        <v>15</v>
      </c>
      <c r="AQ52" s="169">
        <v>21</v>
      </c>
      <c r="AR52" s="169"/>
      <c r="AS52" s="169"/>
      <c r="AT52" s="169"/>
      <c r="AU52" s="169">
        <v>11</v>
      </c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72"/>
      <c r="BP52" s="4">
        <f>SUM(G52:AL52)</f>
        <v>101</v>
      </c>
      <c r="BQ52" s="4">
        <f t="shared" si="86"/>
        <v>47</v>
      </c>
      <c r="BR52" s="34">
        <f t="shared" si="10"/>
        <v>148</v>
      </c>
      <c r="BS52" s="33">
        <f>COUNT(G52:AL52)</f>
        <v>6</v>
      </c>
      <c r="BT52" s="33">
        <f t="shared" si="87"/>
        <v>3</v>
      </c>
      <c r="BU52" s="34">
        <f t="shared" si="11"/>
        <v>9</v>
      </c>
      <c r="BV52" s="33">
        <f>IF(BS52&gt;3,SUM(LARGE($G52:$AL52,1)+LARGE($G52:$AL52,2)+LARGE($G52:$AL52,3)+LARGE($G52:$AL52,4)),SUM(G52:AL52))</f>
        <v>77</v>
      </c>
      <c r="BW52" s="33">
        <f t="shared" si="88"/>
        <v>47</v>
      </c>
      <c r="BX52" s="33">
        <f t="shared" si="12"/>
        <v>124</v>
      </c>
      <c r="BY52" s="33"/>
      <c r="BZ52" s="103">
        <f>RANK(B52,$B$39:$B$57)</f>
        <v>4</v>
      </c>
      <c r="CA52" s="103">
        <f>IF($B52=0,"",$BZ52)</f>
        <v>4</v>
      </c>
    </row>
    <row r="53" spans="1:79">
      <c r="A53" s="203" t="s">
        <v>67</v>
      </c>
      <c r="B53" s="103">
        <f t="shared" si="89"/>
        <v>35</v>
      </c>
      <c r="C53" s="103" t="s">
        <v>55</v>
      </c>
      <c r="D53" s="103">
        <f t="shared" si="8"/>
        <v>3</v>
      </c>
      <c r="E53" s="103" t="str">
        <f t="shared" si="85"/>
        <v/>
      </c>
      <c r="F53" s="106">
        <f t="shared" si="9"/>
        <v>3</v>
      </c>
      <c r="G53" s="169">
        <v>25</v>
      </c>
      <c r="H53" s="169"/>
      <c r="I53" s="169"/>
      <c r="J53" s="169"/>
      <c r="K53" s="169"/>
      <c r="L53" s="169"/>
      <c r="M53" s="169"/>
      <c r="N53" s="169"/>
      <c r="O53" s="169"/>
      <c r="P53" s="169"/>
      <c r="Q53" s="183"/>
      <c r="R53" s="169"/>
      <c r="S53" s="169"/>
      <c r="T53" s="169"/>
      <c r="U53" s="169"/>
      <c r="V53" s="169"/>
      <c r="W53" s="169">
        <v>9</v>
      </c>
      <c r="X53" s="169"/>
      <c r="Y53" s="169"/>
      <c r="Z53" s="169"/>
      <c r="AA53" s="169">
        <v>1</v>
      </c>
      <c r="AB53" s="169"/>
      <c r="AC53" s="169"/>
      <c r="AD53" s="169"/>
      <c r="AE53" s="169"/>
      <c r="AF53" s="169"/>
      <c r="AG53" s="169"/>
      <c r="AH53" s="169"/>
      <c r="AI53" s="169"/>
      <c r="AJ53" s="169"/>
      <c r="AK53" s="300"/>
      <c r="AL53" s="172"/>
      <c r="AM53" s="32"/>
      <c r="AN53" s="17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72"/>
      <c r="BP53" s="4">
        <f>SUM(G53:AL53)</f>
        <v>35</v>
      </c>
      <c r="BQ53" s="4">
        <f t="shared" si="86"/>
        <v>0</v>
      </c>
      <c r="BR53" s="34">
        <f t="shared" si="10"/>
        <v>35</v>
      </c>
      <c r="BS53" s="33">
        <f>COUNT(G53:AL53)</f>
        <v>3</v>
      </c>
      <c r="BT53" s="33">
        <f t="shared" si="87"/>
        <v>0</v>
      </c>
      <c r="BU53" s="34">
        <f t="shared" si="11"/>
        <v>3</v>
      </c>
      <c r="BV53" s="33">
        <f>IF(BS53&gt;3,SUM(LARGE($G53:$AL53,1)+LARGE($G53:$AL53,2)+LARGE($G53:$AL53,3)+LARGE($G53:$AL53,4)),SUM(G53:AL53))</f>
        <v>35</v>
      </c>
      <c r="BW53" s="33">
        <f t="shared" si="88"/>
        <v>0</v>
      </c>
      <c r="BX53" s="33">
        <f t="shared" si="12"/>
        <v>35</v>
      </c>
      <c r="BY53" s="33"/>
      <c r="BZ53" s="103">
        <f>RANK(B53,$B$39:$B$57)</f>
        <v>15</v>
      </c>
      <c r="CA53" s="103">
        <f>IF($B53=0,"",$BZ53)</f>
        <v>15</v>
      </c>
    </row>
    <row r="54" spans="1:79">
      <c r="A54" s="203" t="s">
        <v>68</v>
      </c>
      <c r="B54" s="103">
        <f t="shared" si="89"/>
        <v>24</v>
      </c>
      <c r="C54" s="103" t="s">
        <v>55</v>
      </c>
      <c r="D54" s="103">
        <f t="shared" si="8"/>
        <v>1</v>
      </c>
      <c r="E54" s="103" t="str">
        <f t="shared" si="85"/>
        <v/>
      </c>
      <c r="F54" s="106">
        <f t="shared" si="9"/>
        <v>1</v>
      </c>
      <c r="G54" s="169">
        <v>24</v>
      </c>
      <c r="H54" s="169"/>
      <c r="I54" s="169"/>
      <c r="J54" s="169"/>
      <c r="K54" s="169"/>
      <c r="L54" s="169"/>
      <c r="M54" s="169"/>
      <c r="N54" s="169"/>
      <c r="O54" s="169"/>
      <c r="P54" s="169"/>
      <c r="Q54" s="183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300"/>
      <c r="AL54" s="172"/>
      <c r="AM54" s="32"/>
      <c r="AN54" s="17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72"/>
      <c r="BP54" s="4">
        <f>SUM(G54:AL54)</f>
        <v>24</v>
      </c>
      <c r="BQ54" s="4">
        <f t="shared" si="86"/>
        <v>0</v>
      </c>
      <c r="BR54" s="34">
        <f t="shared" si="10"/>
        <v>24</v>
      </c>
      <c r="BS54" s="33">
        <f>COUNT(G54:AL54)</f>
        <v>1</v>
      </c>
      <c r="BT54" s="33">
        <f t="shared" si="87"/>
        <v>0</v>
      </c>
      <c r="BU54" s="34">
        <f t="shared" si="11"/>
        <v>1</v>
      </c>
      <c r="BV54" s="33">
        <f>IF(BS54&gt;3,SUM(LARGE($G54:$AL54,1)+LARGE($G54:$AL54,2)+LARGE($G54:$AL54,3)+LARGE($G54:$AL54,4)),SUM(G54:AL54))</f>
        <v>24</v>
      </c>
      <c r="BW54" s="33">
        <f t="shared" si="88"/>
        <v>0</v>
      </c>
      <c r="BX54" s="33">
        <f t="shared" si="12"/>
        <v>24</v>
      </c>
      <c r="BY54" s="33"/>
      <c r="BZ54" s="103">
        <f>RANK(B54,$B$39:$B$57)</f>
        <v>17</v>
      </c>
      <c r="CA54" s="103">
        <f>IF($B54=0,"",$BZ54)</f>
        <v>17</v>
      </c>
    </row>
    <row r="55" spans="1:79">
      <c r="A55" s="203" t="s">
        <v>243</v>
      </c>
      <c r="B55" s="103">
        <f t="shared" si="89"/>
        <v>171</v>
      </c>
      <c r="C55" s="103" t="s">
        <v>55</v>
      </c>
      <c r="D55" s="103">
        <f t="shared" si="8"/>
        <v>7</v>
      </c>
      <c r="E55" s="103">
        <f t="shared" si="85"/>
        <v>1</v>
      </c>
      <c r="F55" s="106">
        <f t="shared" si="9"/>
        <v>8</v>
      </c>
      <c r="G55" s="169"/>
      <c r="H55" s="169"/>
      <c r="I55" s="169"/>
      <c r="J55" s="169"/>
      <c r="K55" s="169"/>
      <c r="L55" s="169"/>
      <c r="M55" s="169">
        <v>24</v>
      </c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>
        <v>25</v>
      </c>
      <c r="Y55" s="169"/>
      <c r="Z55" s="286">
        <v>25</v>
      </c>
      <c r="AA55" s="286">
        <v>25</v>
      </c>
      <c r="AB55" s="169"/>
      <c r="AC55" s="169"/>
      <c r="AD55" s="169"/>
      <c r="AE55" s="169"/>
      <c r="AF55" s="169"/>
      <c r="AG55" s="169"/>
      <c r="AH55" s="169"/>
      <c r="AI55" s="286">
        <v>25</v>
      </c>
      <c r="AJ55" s="169"/>
      <c r="AK55" s="300"/>
      <c r="AL55" s="172"/>
      <c r="AM55" s="32"/>
      <c r="AN55" s="179">
        <v>25</v>
      </c>
      <c r="AO55" s="169"/>
      <c r="AP55" s="169"/>
      <c r="AQ55" s="169"/>
      <c r="AR55" s="169"/>
      <c r="AS55" s="169"/>
      <c r="AT55" s="169"/>
      <c r="AU55" s="169">
        <v>22</v>
      </c>
      <c r="AV55" s="169">
        <v>24</v>
      </c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72"/>
      <c r="BP55" s="4">
        <f>SUM(G55:AL55)</f>
        <v>124</v>
      </c>
      <c r="BQ55" s="4">
        <f t="shared" si="86"/>
        <v>71</v>
      </c>
      <c r="BR55" s="34">
        <f t="shared" si="10"/>
        <v>195</v>
      </c>
      <c r="BS55" s="33">
        <f>COUNT(G55:AL55)</f>
        <v>5</v>
      </c>
      <c r="BT55" s="33">
        <f t="shared" si="87"/>
        <v>3</v>
      </c>
      <c r="BU55" s="34">
        <f t="shared" si="11"/>
        <v>8</v>
      </c>
      <c r="BV55" s="33">
        <f>IF(BS55&gt;3,SUM(LARGE($G55:$AL55,1)+LARGE($G55:$AL55,2)+LARGE($G55:$AL55,3)+LARGE($G55:$AL55,4)),SUM(G55:AL55))</f>
        <v>100</v>
      </c>
      <c r="BW55" s="33">
        <f t="shared" si="88"/>
        <v>71</v>
      </c>
      <c r="BX55" s="33">
        <f t="shared" si="12"/>
        <v>171</v>
      </c>
      <c r="BY55" s="33"/>
      <c r="BZ55" s="103">
        <f>RANK(B55,$B$39:$B$57)</f>
        <v>1</v>
      </c>
      <c r="CA55" s="103">
        <f>IF($B55=0,"",$BZ55)</f>
        <v>1</v>
      </c>
    </row>
    <row r="56" spans="1:79">
      <c r="A56" s="203" t="s">
        <v>165</v>
      </c>
      <c r="B56" s="103">
        <f>BX56</f>
        <v>124</v>
      </c>
      <c r="C56" s="103" t="s">
        <v>55</v>
      </c>
      <c r="D56" s="103">
        <f>IF(BS56&gt;4,"4",BS56)+IF(BT56&gt;4,"4",BT56)</f>
        <v>8</v>
      </c>
      <c r="E56" s="103" t="str">
        <f t="shared" si="85"/>
        <v/>
      </c>
      <c r="F56" s="106">
        <f>BU56</f>
        <v>10</v>
      </c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>
        <v>20</v>
      </c>
      <c r="S56" s="169"/>
      <c r="T56" s="169"/>
      <c r="U56" s="169"/>
      <c r="V56" s="169"/>
      <c r="W56" s="169"/>
      <c r="X56" s="169">
        <v>19</v>
      </c>
      <c r="Y56" s="169"/>
      <c r="Z56" s="169"/>
      <c r="AA56" s="169">
        <v>7</v>
      </c>
      <c r="AB56" s="169"/>
      <c r="AC56" s="169"/>
      <c r="AD56" s="169"/>
      <c r="AE56" s="169"/>
      <c r="AF56" s="169"/>
      <c r="AG56" s="169">
        <v>15</v>
      </c>
      <c r="AH56" s="169"/>
      <c r="AI56" s="169">
        <v>4</v>
      </c>
      <c r="AJ56" s="169"/>
      <c r="AK56" s="300">
        <v>23</v>
      </c>
      <c r="AL56" s="172"/>
      <c r="AM56" s="32"/>
      <c r="AN56" s="179"/>
      <c r="AO56" s="169"/>
      <c r="AP56" s="169">
        <v>4</v>
      </c>
      <c r="AQ56" s="169"/>
      <c r="AR56" s="169"/>
      <c r="AS56" s="169">
        <v>18</v>
      </c>
      <c r="AT56" s="169"/>
      <c r="AU56" s="169">
        <v>5</v>
      </c>
      <c r="AV56" s="169">
        <v>20</v>
      </c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72"/>
      <c r="BP56" s="4">
        <f>SUM(G56:AL56)</f>
        <v>88</v>
      </c>
      <c r="BQ56" s="4">
        <f t="shared" si="86"/>
        <v>47</v>
      </c>
      <c r="BR56" s="34">
        <f>BP56+BQ56</f>
        <v>135</v>
      </c>
      <c r="BS56" s="33">
        <f>COUNT(G56:AL56)</f>
        <v>6</v>
      </c>
      <c r="BT56" s="33">
        <f t="shared" si="87"/>
        <v>4</v>
      </c>
      <c r="BU56" s="34">
        <f>BS56+BT56</f>
        <v>10</v>
      </c>
      <c r="BV56" s="33">
        <f>IF(BS56&gt;3,SUM(LARGE($G56:$AL56,1)+LARGE($G56:$AL56,2)+LARGE($G56:$AL56,3)+LARGE($G56:$AL56,4)),SUM(G56:AL56))</f>
        <v>77</v>
      </c>
      <c r="BW56" s="33">
        <f t="shared" si="88"/>
        <v>47</v>
      </c>
      <c r="BX56" s="33">
        <f>BW56+BV56</f>
        <v>124</v>
      </c>
      <c r="BY56" s="33"/>
      <c r="BZ56" s="103">
        <f>RANK(B56,$B$39:$B$57)</f>
        <v>4</v>
      </c>
      <c r="CA56" s="103">
        <f>IF($B56=0,"",$BZ56)</f>
        <v>4</v>
      </c>
    </row>
    <row r="57" spans="1:79" ht="15" thickBot="1">
      <c r="A57" s="180" t="s">
        <v>50</v>
      </c>
      <c r="B57" s="107">
        <f>BX57</f>
        <v>90</v>
      </c>
      <c r="C57" s="107" t="s">
        <v>55</v>
      </c>
      <c r="D57" s="107">
        <f>IF(BS57&gt;4,"4",BS57)+IF(BT57&gt;4,"4",BT57)</f>
        <v>4</v>
      </c>
      <c r="E57" s="107" t="str">
        <f t="shared" si="85"/>
        <v/>
      </c>
      <c r="F57" s="108">
        <f>BU57</f>
        <v>4</v>
      </c>
      <c r="G57" s="173"/>
      <c r="H57" s="173"/>
      <c r="I57" s="173"/>
      <c r="J57" s="173"/>
      <c r="K57" s="173">
        <v>23</v>
      </c>
      <c r="L57" s="173"/>
      <c r="M57" s="173"/>
      <c r="N57" s="173"/>
      <c r="O57" s="173"/>
      <c r="P57" s="173">
        <v>25</v>
      </c>
      <c r="Q57" s="173"/>
      <c r="R57" s="173"/>
      <c r="S57" s="173"/>
      <c r="T57" s="173"/>
      <c r="U57" s="173"/>
      <c r="V57" s="173"/>
      <c r="W57" s="173">
        <v>17</v>
      </c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301"/>
      <c r="AL57" s="174"/>
      <c r="AM57" s="32"/>
      <c r="AN57" s="180">
        <v>25</v>
      </c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4"/>
      <c r="BP57" s="4">
        <f>SUM(G57:AL57)</f>
        <v>65</v>
      </c>
      <c r="BQ57" s="4">
        <f t="shared" si="86"/>
        <v>25</v>
      </c>
      <c r="BR57" s="34">
        <f>BP57+BQ57</f>
        <v>90</v>
      </c>
      <c r="BS57" s="33">
        <f>COUNT(G57:AL57)</f>
        <v>3</v>
      </c>
      <c r="BT57" s="33">
        <f t="shared" si="87"/>
        <v>1</v>
      </c>
      <c r="BU57" s="34">
        <f>BS57+BT57</f>
        <v>4</v>
      </c>
      <c r="BV57" s="33">
        <f>IF(BS57&gt;3,SUM(LARGE($G57:$AL57,1)+LARGE($G57:$AL57,2)+LARGE($G57:$AL57,3)+LARGE($G57:$AL57,4)),SUM(G57:AL57))</f>
        <v>65</v>
      </c>
      <c r="BW57" s="33">
        <f t="shared" si="88"/>
        <v>25</v>
      </c>
      <c r="BX57" s="33">
        <f>BW57+BV57</f>
        <v>90</v>
      </c>
      <c r="BY57" s="33"/>
      <c r="BZ57" s="107">
        <f>RANK(B57,$B$39:$B$57)</f>
        <v>9</v>
      </c>
      <c r="CA57" s="107">
        <f>IF($B57=0,"",$BZ57)</f>
        <v>9</v>
      </c>
    </row>
    <row r="58" spans="1:79" ht="15" thickBot="1">
      <c r="B58" s="1"/>
      <c r="C58" s="3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182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2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R58" s="34"/>
      <c r="BS58" s="33"/>
      <c r="BT58" s="33"/>
      <c r="BU58" s="34"/>
      <c r="BV58" s="33"/>
      <c r="BW58" s="33"/>
      <c r="BX58" s="33"/>
      <c r="BY58" s="33"/>
      <c r="BZ58" s="35"/>
      <c r="CA58" s="35"/>
    </row>
    <row r="59" spans="1:79">
      <c r="A59" s="204" t="s">
        <v>54</v>
      </c>
      <c r="B59" s="104">
        <f>BX59</f>
        <v>172</v>
      </c>
      <c r="C59" s="104" t="s">
        <v>71</v>
      </c>
      <c r="D59" s="104">
        <f t="shared" si="8"/>
        <v>8</v>
      </c>
      <c r="E59" s="104">
        <f t="shared" ref="E59:E75" si="108">IF(CA59&gt;3,"",CA59)</f>
        <v>3</v>
      </c>
      <c r="F59" s="105">
        <f t="shared" si="9"/>
        <v>10</v>
      </c>
      <c r="G59" s="170"/>
      <c r="H59" s="170">
        <v>23</v>
      </c>
      <c r="I59" s="170"/>
      <c r="J59" s="170">
        <v>25</v>
      </c>
      <c r="K59" s="170"/>
      <c r="L59" s="170"/>
      <c r="M59" s="170"/>
      <c r="N59" s="170"/>
      <c r="O59" s="170"/>
      <c r="P59" s="170"/>
      <c r="Q59" s="170">
        <v>22</v>
      </c>
      <c r="R59" s="170"/>
      <c r="S59" s="170"/>
      <c r="T59" s="170">
        <v>25</v>
      </c>
      <c r="U59" s="170"/>
      <c r="V59" s="170"/>
      <c r="W59" s="170"/>
      <c r="X59" s="170"/>
      <c r="Y59" s="170"/>
      <c r="Z59" s="170"/>
      <c r="AA59" s="170">
        <v>11</v>
      </c>
      <c r="AB59" s="170"/>
      <c r="AC59" s="170"/>
      <c r="AD59" s="170"/>
      <c r="AE59" s="170"/>
      <c r="AF59" s="170"/>
      <c r="AG59" s="170"/>
      <c r="AH59" s="170"/>
      <c r="AI59" s="170">
        <v>15</v>
      </c>
      <c r="AJ59" s="170"/>
      <c r="AK59" s="299"/>
      <c r="AL59" s="172"/>
      <c r="AM59" s="32"/>
      <c r="AN59" s="178"/>
      <c r="AO59" s="170"/>
      <c r="AP59" s="170">
        <v>16</v>
      </c>
      <c r="AQ59" s="170"/>
      <c r="AR59" s="170">
        <v>23</v>
      </c>
      <c r="AS59" s="170"/>
      <c r="AT59" s="170"/>
      <c r="AU59" s="170">
        <v>13</v>
      </c>
      <c r="AV59" s="170"/>
      <c r="AW59" s="170"/>
      <c r="AX59" s="326">
        <v>25</v>
      </c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240"/>
      <c r="BN59" s="170"/>
      <c r="BO59" s="171"/>
      <c r="BP59" s="4">
        <f>SUM(G59:AL59)</f>
        <v>121</v>
      </c>
      <c r="BQ59" s="4">
        <f t="shared" ref="BQ59:BQ75" si="109">SUM(AN59:BO59)</f>
        <v>77</v>
      </c>
      <c r="BR59" s="34">
        <f t="shared" si="10"/>
        <v>198</v>
      </c>
      <c r="BS59" s="33">
        <f>COUNT(G59:AL59)</f>
        <v>6</v>
      </c>
      <c r="BT59" s="33">
        <f t="shared" ref="BT59:BT75" si="110">COUNT(AN59:BO59)</f>
        <v>4</v>
      </c>
      <c r="BU59" s="34">
        <f t="shared" si="11"/>
        <v>10</v>
      </c>
      <c r="BV59" s="33">
        <f>IF(BS59&gt;3,SUM(LARGE($G59:$AL59,1)+LARGE($G59:$AL59,2)+LARGE($G59:$AL59,3)+LARGE($G59:$AL59,4)),SUM(G59:AL59))</f>
        <v>95</v>
      </c>
      <c r="BW59" s="33">
        <f t="shared" ref="BW59:BW75" si="111">IF(BT59&gt;3,SUM(LARGE($AN59:$BO59,1)+LARGE($AN59:$BO59,2)+LARGE($AN59:$BO59,3)+LARGE($AN59:$BO59,4)),SUM(AN59:BO59))</f>
        <v>77</v>
      </c>
      <c r="BX59" s="33">
        <f t="shared" si="12"/>
        <v>172</v>
      </c>
      <c r="BY59" s="33"/>
      <c r="BZ59" s="104">
        <f>RANK(B59,$B$59:$B$75)</f>
        <v>3</v>
      </c>
      <c r="CA59" s="104">
        <f>IF($B59=0,"",$BZ59)</f>
        <v>3</v>
      </c>
    </row>
    <row r="60" spans="1:79">
      <c r="A60" s="203" t="s">
        <v>72</v>
      </c>
      <c r="B60" s="103">
        <f t="shared" ref="B60:B70" si="112">BX60</f>
        <v>190</v>
      </c>
      <c r="C60" s="103" t="s">
        <v>71</v>
      </c>
      <c r="D60" s="103">
        <f>IF(BS60&gt;4,"4",BS60)+IF(BT60&gt;4,"4",BT60)</f>
        <v>8</v>
      </c>
      <c r="E60" s="103">
        <f t="shared" si="108"/>
        <v>1</v>
      </c>
      <c r="F60" s="106">
        <f>BU60</f>
        <v>17</v>
      </c>
      <c r="G60" s="169"/>
      <c r="H60" s="169"/>
      <c r="I60" s="169"/>
      <c r="J60" s="169"/>
      <c r="K60" s="169">
        <v>25</v>
      </c>
      <c r="L60" s="169"/>
      <c r="M60" s="169">
        <v>20</v>
      </c>
      <c r="N60" s="169"/>
      <c r="O60" s="169"/>
      <c r="P60" s="169"/>
      <c r="Q60" s="169"/>
      <c r="R60" s="169">
        <v>22</v>
      </c>
      <c r="S60" s="169"/>
      <c r="T60" s="169"/>
      <c r="U60" s="169"/>
      <c r="V60" s="169">
        <v>25</v>
      </c>
      <c r="W60" s="169">
        <v>20</v>
      </c>
      <c r="X60" s="169"/>
      <c r="Y60" s="169"/>
      <c r="Z60" s="169">
        <v>20</v>
      </c>
      <c r="AA60" s="169">
        <v>20</v>
      </c>
      <c r="AB60" s="169">
        <v>23</v>
      </c>
      <c r="AC60" s="169"/>
      <c r="AD60" s="169"/>
      <c r="AE60" s="169"/>
      <c r="AF60" s="286">
        <v>25</v>
      </c>
      <c r="AG60" s="169"/>
      <c r="AH60" s="286">
        <v>25</v>
      </c>
      <c r="AI60" s="169">
        <v>17</v>
      </c>
      <c r="AJ60" s="169"/>
      <c r="AK60" s="300"/>
      <c r="AL60" s="172"/>
      <c r="AM60" s="32"/>
      <c r="AN60" s="179"/>
      <c r="AO60" s="169">
        <v>23</v>
      </c>
      <c r="AP60" s="169">
        <v>17</v>
      </c>
      <c r="AQ60" s="169">
        <v>22</v>
      </c>
      <c r="AR60" s="169"/>
      <c r="AS60" s="169"/>
      <c r="AT60" s="169">
        <v>22</v>
      </c>
      <c r="AU60" s="169">
        <v>17</v>
      </c>
      <c r="AV60" s="169">
        <v>23</v>
      </c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72"/>
      <c r="BP60" s="4">
        <f>SUM(G60:AL60)</f>
        <v>242</v>
      </c>
      <c r="BQ60" s="4">
        <f t="shared" si="109"/>
        <v>124</v>
      </c>
      <c r="BR60" s="34">
        <f t="shared" si="10"/>
        <v>366</v>
      </c>
      <c r="BS60" s="33">
        <f>COUNT(G60:AL60)</f>
        <v>11</v>
      </c>
      <c r="BT60" s="33">
        <f>COUNT(AN60:BO60)</f>
        <v>6</v>
      </c>
      <c r="BU60" s="34">
        <f t="shared" si="11"/>
        <v>17</v>
      </c>
      <c r="BV60" s="33">
        <f>IF(BS60&gt;3,SUM(LARGE($G60:$AL60,1)+LARGE($G60:$AL60,2)+LARGE($G60:$AL60,3)+LARGE($G60:$AL60,4)),SUM(G60:AL60))</f>
        <v>100</v>
      </c>
      <c r="BW60" s="33">
        <f>IF(BT60&gt;3,SUM(LARGE($AN60:$BO60,1)+LARGE($AN60:$BO60,2)+LARGE($AN60:$BO60,3)+LARGE($AN60:$BO60,4)),SUM(AN60:BO60))</f>
        <v>90</v>
      </c>
      <c r="BX60" s="33">
        <f t="shared" si="12"/>
        <v>190</v>
      </c>
      <c r="BY60" s="33"/>
      <c r="BZ60" s="103">
        <f>RANK(B60,$B$59:$B$75)</f>
        <v>1</v>
      </c>
      <c r="CA60" s="103">
        <f>IF($B60=0,"",$BZ60)</f>
        <v>1</v>
      </c>
    </row>
    <row r="61" spans="1:79">
      <c r="A61" s="203" t="s">
        <v>73</v>
      </c>
      <c r="B61" s="103">
        <f t="shared" si="112"/>
        <v>91</v>
      </c>
      <c r="C61" s="103" t="s">
        <v>71</v>
      </c>
      <c r="D61" s="103">
        <f t="shared" si="8"/>
        <v>7</v>
      </c>
      <c r="E61" s="103" t="str">
        <f t="shared" si="108"/>
        <v/>
      </c>
      <c r="F61" s="106">
        <f t="shared" si="9"/>
        <v>8</v>
      </c>
      <c r="G61" s="169"/>
      <c r="H61" s="169"/>
      <c r="I61" s="169"/>
      <c r="J61" s="169">
        <v>21</v>
      </c>
      <c r="K61" s="169"/>
      <c r="L61" s="169"/>
      <c r="M61" s="169"/>
      <c r="N61" s="169">
        <v>25</v>
      </c>
      <c r="O61" s="169"/>
      <c r="P61" s="169"/>
      <c r="Q61" s="169"/>
      <c r="R61" s="169"/>
      <c r="S61" s="169"/>
      <c r="T61" s="169"/>
      <c r="U61" s="169"/>
      <c r="V61" s="169"/>
      <c r="W61" s="169"/>
      <c r="X61" s="169">
        <v>17</v>
      </c>
      <c r="Y61" s="169"/>
      <c r="Z61" s="169"/>
      <c r="AA61" s="169">
        <v>1</v>
      </c>
      <c r="AB61" s="169"/>
      <c r="AC61" s="169"/>
      <c r="AD61" s="169"/>
      <c r="AE61" s="169"/>
      <c r="AF61" s="169"/>
      <c r="AG61" s="169"/>
      <c r="AH61" s="169"/>
      <c r="AI61" s="169">
        <v>1</v>
      </c>
      <c r="AJ61" s="169"/>
      <c r="AK61" s="300"/>
      <c r="AL61" s="172"/>
      <c r="AM61" s="32"/>
      <c r="AN61" s="179">
        <v>25</v>
      </c>
      <c r="AO61" s="169"/>
      <c r="AP61" s="169">
        <v>1</v>
      </c>
      <c r="AQ61" s="169"/>
      <c r="AR61" s="169"/>
      <c r="AS61" s="169"/>
      <c r="AT61" s="169"/>
      <c r="AU61" s="169">
        <v>1</v>
      </c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72"/>
      <c r="BP61" s="4">
        <f>SUM(G61:AL61)</f>
        <v>65</v>
      </c>
      <c r="BQ61" s="4">
        <f t="shared" si="109"/>
        <v>27</v>
      </c>
      <c r="BR61" s="34">
        <f t="shared" si="10"/>
        <v>92</v>
      </c>
      <c r="BS61" s="33">
        <f>COUNT(G61:AL61)</f>
        <v>5</v>
      </c>
      <c r="BT61" s="33">
        <f t="shared" si="110"/>
        <v>3</v>
      </c>
      <c r="BU61" s="34">
        <f t="shared" si="11"/>
        <v>8</v>
      </c>
      <c r="BV61" s="33">
        <f>IF(BS61&gt;3,SUM(LARGE($G61:$AL61,1)+LARGE($G61:$AL61,2)+LARGE($G61:$AL61,3)+LARGE($G61:$AL61,4)),SUM(G61:AL61))</f>
        <v>64</v>
      </c>
      <c r="BW61" s="33">
        <f t="shared" si="111"/>
        <v>27</v>
      </c>
      <c r="BX61" s="33">
        <f t="shared" si="12"/>
        <v>91</v>
      </c>
      <c r="BY61" s="33"/>
      <c r="BZ61" s="103">
        <f>RANK(B61,$B$59:$B$75)</f>
        <v>9</v>
      </c>
      <c r="CA61" s="103">
        <f>IF($B61=0,"",$BZ61)</f>
        <v>9</v>
      </c>
    </row>
    <row r="62" spans="1:79">
      <c r="A62" s="203" t="s">
        <v>237</v>
      </c>
      <c r="B62" s="103">
        <f t="shared" si="112"/>
        <v>81</v>
      </c>
      <c r="C62" s="103" t="s">
        <v>71</v>
      </c>
      <c r="D62" s="103">
        <f>IF(BS62&gt;4,"4",BS62)+IF(BT62&gt;4,"4",BT62)</f>
        <v>4</v>
      </c>
      <c r="E62" s="103" t="str">
        <f t="shared" si="108"/>
        <v/>
      </c>
      <c r="F62" s="106">
        <f>BU62</f>
        <v>4</v>
      </c>
      <c r="G62" s="169"/>
      <c r="H62" s="169"/>
      <c r="I62" s="169"/>
      <c r="J62" s="169">
        <v>22</v>
      </c>
      <c r="K62" s="169"/>
      <c r="L62" s="169"/>
      <c r="M62" s="169"/>
      <c r="N62" s="169"/>
      <c r="O62" s="169"/>
      <c r="P62" s="169"/>
      <c r="Q62" s="169"/>
      <c r="R62" s="169">
        <v>17</v>
      </c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>
        <v>17</v>
      </c>
      <c r="AE62" s="169"/>
      <c r="AF62" s="169"/>
      <c r="AG62" s="169"/>
      <c r="AH62" s="169"/>
      <c r="AI62" s="169"/>
      <c r="AJ62" s="169"/>
      <c r="AK62" s="300"/>
      <c r="AL62" s="172"/>
      <c r="AM62" s="32"/>
      <c r="AN62" s="179">
        <v>25</v>
      </c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72"/>
      <c r="BP62" s="4">
        <f>SUM(G62:AL62)</f>
        <v>56</v>
      </c>
      <c r="BQ62" s="4">
        <f t="shared" si="109"/>
        <v>25</v>
      </c>
      <c r="BR62" s="34">
        <f>BP62+BQ62</f>
        <v>81</v>
      </c>
      <c r="BS62" s="33">
        <f>COUNT(G62:AL62)</f>
        <v>3</v>
      </c>
      <c r="BT62" s="33">
        <f t="shared" si="110"/>
        <v>1</v>
      </c>
      <c r="BU62" s="34">
        <f>BS62+BT62</f>
        <v>4</v>
      </c>
      <c r="BV62" s="33">
        <f>IF(BS62&gt;3,SUM(LARGE($G62:$AL62,1)+LARGE($G62:$AL62,2)+LARGE($G62:$AL62,3)+LARGE($G62:$AL62,4)),SUM(G62:AL62))</f>
        <v>56</v>
      </c>
      <c r="BW62" s="33">
        <f t="shared" si="111"/>
        <v>25</v>
      </c>
      <c r="BX62" s="33">
        <f t="shared" si="12"/>
        <v>81</v>
      </c>
      <c r="BY62" s="33"/>
      <c r="BZ62" s="103">
        <f>RANK(B62,$B$59:$B$75)</f>
        <v>10</v>
      </c>
      <c r="CA62" s="103">
        <f>IF($B62=0,"",$BZ62)</f>
        <v>10</v>
      </c>
    </row>
    <row r="63" spans="1:79">
      <c r="A63" s="203"/>
      <c r="B63" s="103">
        <f t="shared" ref="B63" si="113">BX63</f>
        <v>0</v>
      </c>
      <c r="C63" s="103" t="s">
        <v>71</v>
      </c>
      <c r="D63" s="103">
        <f t="shared" ref="D63" si="114">IF(BS63&gt;4,"4",BS63)+IF(BT63&gt;4,"4",BT63)</f>
        <v>0</v>
      </c>
      <c r="E63" s="103" t="str">
        <f t="shared" ref="E63" si="115">IF(CA63&gt;3,"",CA63)</f>
        <v/>
      </c>
      <c r="F63" s="106">
        <f t="shared" ref="F63" si="116">BU63</f>
        <v>0</v>
      </c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300"/>
      <c r="AL63" s="172"/>
      <c r="AM63" s="32"/>
      <c r="AN63" s="17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72"/>
      <c r="BP63" s="4">
        <f>SUM(G63:AL63)</f>
        <v>0</v>
      </c>
      <c r="BQ63" s="4">
        <f t="shared" ref="BQ63" si="117">SUM(AN63:BO63)</f>
        <v>0</v>
      </c>
      <c r="BR63" s="34">
        <f t="shared" ref="BR63" si="118">BP63+BQ63</f>
        <v>0</v>
      </c>
      <c r="BS63" s="33">
        <f>COUNT(G63:AL63)</f>
        <v>0</v>
      </c>
      <c r="BT63" s="33">
        <f t="shared" ref="BT63" si="119">COUNT(AN63:BO63)</f>
        <v>0</v>
      </c>
      <c r="BU63" s="34">
        <f t="shared" ref="BU63" si="120">BS63+BT63</f>
        <v>0</v>
      </c>
      <c r="BV63" s="33">
        <f>IF(BS63&gt;3,SUM(LARGE($G63:$AL63,1)+LARGE($G63:$AL63,2)+LARGE($G63:$AL63,3)+LARGE($G63:$AL63,4)),SUM(G63:AL63))</f>
        <v>0</v>
      </c>
      <c r="BW63" s="33">
        <f t="shared" ref="BW63" si="121">IF(BT63&gt;3,SUM(LARGE($AN63:$BO63,1)+LARGE($AN63:$BO63,2)+LARGE($AN63:$BO63,3)+LARGE($AN63:$BO63,4)),SUM(AN63:BO63))</f>
        <v>0</v>
      </c>
      <c r="BX63" s="33">
        <f t="shared" ref="BX63" si="122">BW63+BV63</f>
        <v>0</v>
      </c>
      <c r="BY63" s="33"/>
      <c r="BZ63" s="103">
        <f>RANK(B63,$B$59:$B$75)</f>
        <v>15</v>
      </c>
      <c r="CA63" s="103" t="str">
        <f>IF($B63=0,"",$BZ63)</f>
        <v/>
      </c>
    </row>
    <row r="64" spans="1:79">
      <c r="A64" s="203" t="s">
        <v>74</v>
      </c>
      <c r="B64" s="103">
        <f t="shared" si="112"/>
        <v>0</v>
      </c>
      <c r="C64" s="103" t="s">
        <v>71</v>
      </c>
      <c r="D64" s="103">
        <f t="shared" si="8"/>
        <v>0</v>
      </c>
      <c r="E64" s="103" t="str">
        <f t="shared" si="108"/>
        <v/>
      </c>
      <c r="F64" s="106">
        <f t="shared" si="9"/>
        <v>0</v>
      </c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300"/>
      <c r="AL64" s="172"/>
      <c r="AM64" s="32"/>
      <c r="AN64" s="17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72"/>
      <c r="BP64" s="4">
        <f>SUM(G64:AL64)</f>
        <v>0</v>
      </c>
      <c r="BQ64" s="4">
        <f t="shared" si="109"/>
        <v>0</v>
      </c>
      <c r="BR64" s="34">
        <f t="shared" si="10"/>
        <v>0</v>
      </c>
      <c r="BS64" s="33">
        <f>COUNT(G64:AL64)</f>
        <v>0</v>
      </c>
      <c r="BT64" s="33">
        <f t="shared" si="110"/>
        <v>0</v>
      </c>
      <c r="BU64" s="34">
        <f t="shared" si="11"/>
        <v>0</v>
      </c>
      <c r="BV64" s="33">
        <f>IF(BS64&gt;3,SUM(LARGE($G64:$AL64,1)+LARGE($G64:$AL64,2)+LARGE($G64:$AL64,3)+LARGE($G64:$AL64,4)),SUM(G64:AL64))</f>
        <v>0</v>
      </c>
      <c r="BW64" s="33">
        <f t="shared" si="111"/>
        <v>0</v>
      </c>
      <c r="BX64" s="33">
        <f t="shared" si="12"/>
        <v>0</v>
      </c>
      <c r="BY64" s="33"/>
      <c r="BZ64" s="103">
        <f>RANK(B64,$B$59:$B$75)</f>
        <v>15</v>
      </c>
      <c r="CA64" s="103" t="str">
        <f>IF($B64=0,"",$BZ64)</f>
        <v/>
      </c>
    </row>
    <row r="65" spans="1:79">
      <c r="A65" s="203" t="s">
        <v>75</v>
      </c>
      <c r="B65" s="103">
        <f t="shared" si="112"/>
        <v>103</v>
      </c>
      <c r="C65" s="103" t="s">
        <v>71</v>
      </c>
      <c r="D65" s="103">
        <f t="shared" si="8"/>
        <v>7</v>
      </c>
      <c r="E65" s="103" t="str">
        <f t="shared" si="108"/>
        <v/>
      </c>
      <c r="F65" s="106">
        <f t="shared" si="9"/>
        <v>8</v>
      </c>
      <c r="G65" s="169"/>
      <c r="H65" s="169"/>
      <c r="I65" s="169"/>
      <c r="J65" s="169">
        <v>23</v>
      </c>
      <c r="K65" s="169"/>
      <c r="L65" s="169"/>
      <c r="M65" s="169"/>
      <c r="N65" s="169"/>
      <c r="O65" s="169"/>
      <c r="P65" s="169"/>
      <c r="Q65" s="169"/>
      <c r="R65" s="169"/>
      <c r="S65" s="169"/>
      <c r="T65" s="169">
        <v>22</v>
      </c>
      <c r="U65" s="169"/>
      <c r="V65" s="169"/>
      <c r="W65" s="169"/>
      <c r="X65" s="169"/>
      <c r="Y65" s="169"/>
      <c r="Z65" s="169"/>
      <c r="AA65" s="169">
        <v>6</v>
      </c>
      <c r="AB65" s="169">
        <v>18</v>
      </c>
      <c r="AC65" s="169"/>
      <c r="AD65" s="169"/>
      <c r="AE65" s="169"/>
      <c r="AF65" s="169"/>
      <c r="AG65" s="169"/>
      <c r="AH65" s="169"/>
      <c r="AI65" s="169">
        <v>5</v>
      </c>
      <c r="AJ65" s="169"/>
      <c r="AK65" s="300"/>
      <c r="AL65" s="172"/>
      <c r="AM65" s="32"/>
      <c r="AN65" s="179"/>
      <c r="AO65" s="169">
        <v>19</v>
      </c>
      <c r="AP65" s="169">
        <v>8</v>
      </c>
      <c r="AQ65" s="169"/>
      <c r="AR65" s="169"/>
      <c r="AS65" s="169"/>
      <c r="AT65" s="169"/>
      <c r="AU65" s="169">
        <v>7</v>
      </c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72"/>
      <c r="BP65" s="4">
        <f>SUM(G65:AL65)</f>
        <v>74</v>
      </c>
      <c r="BQ65" s="4">
        <f t="shared" si="109"/>
        <v>34</v>
      </c>
      <c r="BR65" s="34">
        <f t="shared" si="10"/>
        <v>108</v>
      </c>
      <c r="BS65" s="33">
        <f>COUNT(G65:AL65)</f>
        <v>5</v>
      </c>
      <c r="BT65" s="33">
        <f t="shared" si="110"/>
        <v>3</v>
      </c>
      <c r="BU65" s="34">
        <f t="shared" si="11"/>
        <v>8</v>
      </c>
      <c r="BV65" s="33">
        <f>IF(BS65&gt;3,SUM(LARGE($G65:$AL65,1)+LARGE($G65:$AL65,2)+LARGE($G65:$AL65,3)+LARGE($G65:$AL65,4)),SUM(G65:AL65))</f>
        <v>69</v>
      </c>
      <c r="BW65" s="33">
        <f t="shared" si="111"/>
        <v>34</v>
      </c>
      <c r="BX65" s="33">
        <f t="shared" si="12"/>
        <v>103</v>
      </c>
      <c r="BY65" s="33"/>
      <c r="BZ65" s="103">
        <f>RANK(B65,$B$59:$B$75)</f>
        <v>8</v>
      </c>
      <c r="CA65" s="103">
        <f>IF($B65=0,"",$BZ65)</f>
        <v>8</v>
      </c>
    </row>
    <row r="66" spans="1:79">
      <c r="A66" s="203" t="s">
        <v>239</v>
      </c>
      <c r="B66" s="103">
        <f t="shared" si="112"/>
        <v>125</v>
      </c>
      <c r="C66" s="103" t="s">
        <v>71</v>
      </c>
      <c r="D66" s="103">
        <f t="shared" si="8"/>
        <v>8</v>
      </c>
      <c r="E66" s="103" t="str">
        <f t="shared" si="108"/>
        <v/>
      </c>
      <c r="F66" s="106">
        <f t="shared" si="9"/>
        <v>10</v>
      </c>
      <c r="G66" s="169"/>
      <c r="H66" s="169"/>
      <c r="I66" s="169"/>
      <c r="J66" s="169"/>
      <c r="K66" s="169">
        <v>21</v>
      </c>
      <c r="L66" s="169"/>
      <c r="M66" s="169">
        <v>13</v>
      </c>
      <c r="N66" s="169"/>
      <c r="O66" s="169"/>
      <c r="P66" s="169"/>
      <c r="Q66" s="169"/>
      <c r="R66" s="169">
        <v>19</v>
      </c>
      <c r="S66" s="169"/>
      <c r="T66" s="169"/>
      <c r="U66" s="169"/>
      <c r="V66" s="169"/>
      <c r="W66" s="169"/>
      <c r="X66" s="169">
        <v>18</v>
      </c>
      <c r="Y66" s="169"/>
      <c r="Z66" s="169"/>
      <c r="AA66" s="169">
        <v>1</v>
      </c>
      <c r="AB66" s="169"/>
      <c r="AC66" s="169"/>
      <c r="AD66" s="169"/>
      <c r="AE66" s="169"/>
      <c r="AF66" s="169">
        <v>24</v>
      </c>
      <c r="AG66" s="169"/>
      <c r="AH66" s="169"/>
      <c r="AI66" s="169"/>
      <c r="AJ66" s="169"/>
      <c r="AK66" s="300"/>
      <c r="AL66" s="172"/>
      <c r="AM66" s="32"/>
      <c r="AN66" s="179">
        <v>25</v>
      </c>
      <c r="AO66" s="169"/>
      <c r="AP66" s="169">
        <v>1</v>
      </c>
      <c r="AQ66" s="169"/>
      <c r="AR66" s="169"/>
      <c r="AS66" s="169"/>
      <c r="AT66" s="169"/>
      <c r="AU66" s="169">
        <v>1</v>
      </c>
      <c r="AV66" s="169">
        <v>16</v>
      </c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72"/>
      <c r="BP66" s="4">
        <f>SUM(G66:AL66)</f>
        <v>96</v>
      </c>
      <c r="BQ66" s="4">
        <f t="shared" si="109"/>
        <v>43</v>
      </c>
      <c r="BR66" s="34">
        <f t="shared" si="10"/>
        <v>139</v>
      </c>
      <c r="BS66" s="33">
        <f>COUNT(G66:AL66)</f>
        <v>6</v>
      </c>
      <c r="BT66" s="33">
        <f t="shared" si="110"/>
        <v>4</v>
      </c>
      <c r="BU66" s="34">
        <f t="shared" si="11"/>
        <v>10</v>
      </c>
      <c r="BV66" s="33">
        <f>IF(BS66&gt;3,SUM(LARGE($G66:$AL66,1)+LARGE($G66:$AL66,2)+LARGE($G66:$AL66,3)+LARGE($G66:$AL66,4)),SUM(G66:AL66))</f>
        <v>82</v>
      </c>
      <c r="BW66" s="33">
        <f t="shared" si="111"/>
        <v>43</v>
      </c>
      <c r="BX66" s="33">
        <f t="shared" si="12"/>
        <v>125</v>
      </c>
      <c r="BY66" s="33"/>
      <c r="BZ66" s="103">
        <f>RANK(B66,$B$59:$B$75)</f>
        <v>5</v>
      </c>
      <c r="CA66" s="103">
        <f>IF($B66=0,"",$BZ66)</f>
        <v>5</v>
      </c>
    </row>
    <row r="67" spans="1:79">
      <c r="A67" s="203" t="s">
        <v>259</v>
      </c>
      <c r="B67" s="103">
        <f t="shared" si="112"/>
        <v>21</v>
      </c>
      <c r="C67" s="103" t="s">
        <v>71</v>
      </c>
      <c r="D67" s="103">
        <f t="shared" si="8"/>
        <v>1</v>
      </c>
      <c r="E67" s="103" t="str">
        <f t="shared" si="108"/>
        <v/>
      </c>
      <c r="F67" s="106">
        <f t="shared" si="9"/>
        <v>1</v>
      </c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>
        <v>21</v>
      </c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300"/>
      <c r="AL67" s="172"/>
      <c r="AM67" s="32"/>
      <c r="AN67" s="17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72"/>
      <c r="BP67" s="4">
        <f>SUM(G67:AL67)</f>
        <v>21</v>
      </c>
      <c r="BQ67" s="4">
        <f t="shared" si="109"/>
        <v>0</v>
      </c>
      <c r="BR67" s="34">
        <f t="shared" si="10"/>
        <v>21</v>
      </c>
      <c r="BS67" s="33">
        <f>COUNT(G67:AL67)</f>
        <v>1</v>
      </c>
      <c r="BT67" s="33">
        <f t="shared" si="110"/>
        <v>0</v>
      </c>
      <c r="BU67" s="34">
        <f t="shared" si="11"/>
        <v>1</v>
      </c>
      <c r="BV67" s="33">
        <f>IF(BS67&gt;3,SUM(LARGE($G67:$AL67,1)+LARGE($G67:$AL67,2)+LARGE($G67:$AL67,3)+LARGE($G67:$AL67,4)),SUM(G67:AL67))</f>
        <v>21</v>
      </c>
      <c r="BW67" s="33">
        <f t="shared" si="111"/>
        <v>0</v>
      </c>
      <c r="BX67" s="33">
        <f t="shared" si="12"/>
        <v>21</v>
      </c>
      <c r="BY67" s="33"/>
      <c r="BZ67" s="103">
        <f>RANK(B67,$B$59:$B$75)</f>
        <v>13</v>
      </c>
      <c r="CA67" s="103">
        <f>IF($B67=0,"",$BZ67)</f>
        <v>13</v>
      </c>
    </row>
    <row r="68" spans="1:79">
      <c r="A68" s="203" t="s">
        <v>273</v>
      </c>
      <c r="B68" s="103">
        <f t="shared" si="112"/>
        <v>111</v>
      </c>
      <c r="C68" s="103" t="s">
        <v>71</v>
      </c>
      <c r="D68" s="103">
        <f t="shared" si="8"/>
        <v>5</v>
      </c>
      <c r="E68" s="103" t="str">
        <f t="shared" si="108"/>
        <v/>
      </c>
      <c r="F68" s="106">
        <f t="shared" si="9"/>
        <v>5</v>
      </c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>
        <v>25</v>
      </c>
      <c r="Z68" s="169"/>
      <c r="AA68" s="169"/>
      <c r="AB68" s="169"/>
      <c r="AC68" s="169"/>
      <c r="AD68" s="169"/>
      <c r="AE68" s="169"/>
      <c r="AF68" s="169">
        <v>22</v>
      </c>
      <c r="AG68" s="169"/>
      <c r="AH68" s="169"/>
      <c r="AI68" s="169"/>
      <c r="AJ68" s="169">
        <v>21</v>
      </c>
      <c r="AK68" s="300"/>
      <c r="AL68" s="172"/>
      <c r="AM68" s="32"/>
      <c r="AN68" s="179">
        <v>25</v>
      </c>
      <c r="AO68" s="169"/>
      <c r="AP68" s="169"/>
      <c r="AQ68" s="169"/>
      <c r="AR68" s="169"/>
      <c r="AS68" s="169"/>
      <c r="AT68" s="169"/>
      <c r="AU68" s="169"/>
      <c r="AV68" s="169">
        <v>18</v>
      </c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72"/>
      <c r="BP68" s="4">
        <f>SUM(G68:AL68)</f>
        <v>68</v>
      </c>
      <c r="BQ68" s="4">
        <f t="shared" si="109"/>
        <v>43</v>
      </c>
      <c r="BR68" s="34">
        <f t="shared" si="10"/>
        <v>111</v>
      </c>
      <c r="BS68" s="33">
        <f>COUNT(G68:AL68)</f>
        <v>3</v>
      </c>
      <c r="BT68" s="33">
        <f t="shared" si="110"/>
        <v>2</v>
      </c>
      <c r="BU68" s="34">
        <f t="shared" si="11"/>
        <v>5</v>
      </c>
      <c r="BV68" s="33">
        <f>IF(BS68&gt;3,SUM(LARGE($G68:$AL68,1)+LARGE($G68:$AL68,2)+LARGE($G68:$AL68,3)+LARGE($G68:$AL68,4)),SUM(G68:AL68))</f>
        <v>68</v>
      </c>
      <c r="BW68" s="33">
        <f t="shared" si="111"/>
        <v>43</v>
      </c>
      <c r="BX68" s="33">
        <f t="shared" si="12"/>
        <v>111</v>
      </c>
      <c r="BY68" s="33"/>
      <c r="BZ68" s="103">
        <f>RANK(B68,$B$59:$B$75)</f>
        <v>7</v>
      </c>
      <c r="CA68" s="103">
        <f>IF($B68=0,"",$BZ68)</f>
        <v>7</v>
      </c>
    </row>
    <row r="69" spans="1:79">
      <c r="A69" s="203" t="s">
        <v>79</v>
      </c>
      <c r="B69" s="103">
        <f t="shared" si="112"/>
        <v>175</v>
      </c>
      <c r="C69" s="103" t="s">
        <v>71</v>
      </c>
      <c r="D69" s="103">
        <f>IF(BS69&gt;4,"4",BS69)+IF(BT69&gt;4,"4",BT69)</f>
        <v>8</v>
      </c>
      <c r="E69" s="103">
        <f t="shared" si="108"/>
        <v>2</v>
      </c>
      <c r="F69" s="106">
        <f>BU69</f>
        <v>11</v>
      </c>
      <c r="G69" s="169"/>
      <c r="H69" s="169"/>
      <c r="I69" s="169">
        <v>25</v>
      </c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>
        <v>25</v>
      </c>
      <c r="Z69" s="169"/>
      <c r="AA69" s="169">
        <v>9</v>
      </c>
      <c r="AB69" s="169"/>
      <c r="AC69" s="169"/>
      <c r="AD69" s="169"/>
      <c r="AE69" s="169">
        <v>23</v>
      </c>
      <c r="AF69" s="169"/>
      <c r="AG69" s="169">
        <v>18</v>
      </c>
      <c r="AH69" s="169"/>
      <c r="AI69" s="169">
        <v>8</v>
      </c>
      <c r="AJ69" s="169"/>
      <c r="AK69" s="300"/>
      <c r="AL69" s="172">
        <v>24</v>
      </c>
      <c r="AM69" s="32"/>
      <c r="AN69" s="179">
        <v>25</v>
      </c>
      <c r="AO69" s="169"/>
      <c r="AP69" s="169"/>
      <c r="AQ69" s="169"/>
      <c r="AR69" s="169">
        <v>21</v>
      </c>
      <c r="AS69" s="169"/>
      <c r="AT69" s="169"/>
      <c r="AU69" s="169">
        <v>8</v>
      </c>
      <c r="AV69" s="169"/>
      <c r="AW69" s="169"/>
      <c r="AX69" s="169">
        <v>24</v>
      </c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72"/>
      <c r="BP69" s="4">
        <f>SUM(G69:AL69)</f>
        <v>132</v>
      </c>
      <c r="BQ69" s="4">
        <f t="shared" si="109"/>
        <v>78</v>
      </c>
      <c r="BR69" s="34">
        <f>BP69+BQ69</f>
        <v>210</v>
      </c>
      <c r="BS69" s="33">
        <f>COUNT(G69:AL69)</f>
        <v>7</v>
      </c>
      <c r="BT69" s="33">
        <f t="shared" si="110"/>
        <v>4</v>
      </c>
      <c r="BU69" s="34">
        <f>BS69+BT69</f>
        <v>11</v>
      </c>
      <c r="BV69" s="33">
        <f>IF(BS69&gt;3,SUM(LARGE($G69:$AL69,1)+LARGE($G69:$AL69,2)+LARGE($G69:$AL69,3)+LARGE($G69:$AL69,4)),SUM(G69:AL69))</f>
        <v>97</v>
      </c>
      <c r="BW69" s="33">
        <f t="shared" si="111"/>
        <v>78</v>
      </c>
      <c r="BX69" s="33">
        <f t="shared" si="12"/>
        <v>175</v>
      </c>
      <c r="BY69" s="33"/>
      <c r="BZ69" s="103">
        <f>RANK(B69,$B$59:$B$75)</f>
        <v>2</v>
      </c>
      <c r="CA69" s="103">
        <f>IF($B69=0,"",$BZ69)</f>
        <v>2</v>
      </c>
    </row>
    <row r="70" spans="1:79">
      <c r="A70" s="203" t="s">
        <v>80</v>
      </c>
      <c r="B70" s="103">
        <f t="shared" si="112"/>
        <v>163</v>
      </c>
      <c r="C70" s="103" t="s">
        <v>71</v>
      </c>
      <c r="D70" s="103">
        <f t="shared" si="8"/>
        <v>8</v>
      </c>
      <c r="E70" s="103" t="str">
        <f t="shared" si="108"/>
        <v/>
      </c>
      <c r="F70" s="106">
        <f t="shared" si="9"/>
        <v>15</v>
      </c>
      <c r="G70" s="169"/>
      <c r="H70" s="169"/>
      <c r="I70" s="169"/>
      <c r="J70" s="169"/>
      <c r="K70" s="169"/>
      <c r="L70" s="169"/>
      <c r="M70" s="169">
        <v>15</v>
      </c>
      <c r="N70" s="169"/>
      <c r="O70" s="169"/>
      <c r="P70" s="169"/>
      <c r="Q70" s="169">
        <v>21</v>
      </c>
      <c r="R70" s="169">
        <v>23</v>
      </c>
      <c r="S70" s="169"/>
      <c r="T70" s="169">
        <v>24</v>
      </c>
      <c r="U70" s="169"/>
      <c r="V70" s="169"/>
      <c r="W70" s="169">
        <v>16</v>
      </c>
      <c r="X70" s="169">
        <v>23</v>
      </c>
      <c r="Y70" s="169"/>
      <c r="Z70" s="169">
        <v>19</v>
      </c>
      <c r="AA70" s="169">
        <v>1</v>
      </c>
      <c r="AB70" s="169">
        <v>21</v>
      </c>
      <c r="AC70" s="169"/>
      <c r="AD70" s="169">
        <v>15</v>
      </c>
      <c r="AE70" s="169"/>
      <c r="AF70" s="169"/>
      <c r="AG70" s="169"/>
      <c r="AH70" s="169"/>
      <c r="AI70" s="169">
        <v>1</v>
      </c>
      <c r="AJ70" s="169"/>
      <c r="AK70" s="300"/>
      <c r="AL70" s="172"/>
      <c r="AM70" s="32"/>
      <c r="AN70" s="179"/>
      <c r="AO70" s="169">
        <v>21</v>
      </c>
      <c r="AP70" s="169">
        <v>12</v>
      </c>
      <c r="AQ70" s="169"/>
      <c r="AR70" s="169"/>
      <c r="AS70" s="169"/>
      <c r="AT70" s="169"/>
      <c r="AU70" s="169"/>
      <c r="AV70" s="169">
        <v>17</v>
      </c>
      <c r="AW70" s="169"/>
      <c r="AX70" s="169">
        <v>22</v>
      </c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72"/>
      <c r="BP70" s="4">
        <f>SUM(G70:AL70)</f>
        <v>179</v>
      </c>
      <c r="BQ70" s="4">
        <f t="shared" si="109"/>
        <v>72</v>
      </c>
      <c r="BR70" s="34">
        <f t="shared" si="10"/>
        <v>251</v>
      </c>
      <c r="BS70" s="33">
        <f>COUNT(G70:AL70)</f>
        <v>11</v>
      </c>
      <c r="BT70" s="33">
        <f t="shared" si="110"/>
        <v>4</v>
      </c>
      <c r="BU70" s="34">
        <f t="shared" si="11"/>
        <v>15</v>
      </c>
      <c r="BV70" s="33">
        <f>IF(BS70&gt;3,SUM(LARGE($G70:$AL70,1)+LARGE($G70:$AL70,2)+LARGE($G70:$AL70,3)+LARGE($G70:$AL70,4)),SUM(G70:AL70))</f>
        <v>91</v>
      </c>
      <c r="BW70" s="33">
        <f t="shared" si="111"/>
        <v>72</v>
      </c>
      <c r="BX70" s="33">
        <f t="shared" si="12"/>
        <v>163</v>
      </c>
      <c r="BY70" s="33"/>
      <c r="BZ70" s="103">
        <f>RANK(B70,$B$59:$B$75)</f>
        <v>4</v>
      </c>
      <c r="CA70" s="103">
        <f>IF($B70=0,"",$BZ70)</f>
        <v>4</v>
      </c>
    </row>
    <row r="71" spans="1:79">
      <c r="A71" s="203" t="s">
        <v>263</v>
      </c>
      <c r="B71" s="103">
        <f>BX71</f>
        <v>25</v>
      </c>
      <c r="C71" s="103" t="s">
        <v>71</v>
      </c>
      <c r="D71" s="103">
        <f>IF(BS71&gt;4,"4",BS71)+IF(BT71&gt;4,"4",BT71)</f>
        <v>2</v>
      </c>
      <c r="E71" s="103" t="str">
        <f t="shared" si="108"/>
        <v/>
      </c>
      <c r="F71" s="106">
        <f>BU71</f>
        <v>2</v>
      </c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>
        <v>8</v>
      </c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300"/>
      <c r="AL71" s="172"/>
      <c r="AM71" s="32"/>
      <c r="AN71" s="179"/>
      <c r="AO71" s="169"/>
      <c r="AP71" s="169"/>
      <c r="AQ71" s="169"/>
      <c r="AR71" s="169"/>
      <c r="AS71" s="169">
        <v>17</v>
      </c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72"/>
      <c r="BP71" s="4">
        <f>SUM(G71:AL71)</f>
        <v>8</v>
      </c>
      <c r="BQ71" s="4">
        <f t="shared" si="109"/>
        <v>17</v>
      </c>
      <c r="BR71" s="34">
        <f>BP71+BQ71</f>
        <v>25</v>
      </c>
      <c r="BS71" s="33">
        <f>COUNT(G71:AL71)</f>
        <v>1</v>
      </c>
      <c r="BT71" s="33">
        <f t="shared" si="110"/>
        <v>1</v>
      </c>
      <c r="BU71" s="34">
        <f>BS71+BT71</f>
        <v>2</v>
      </c>
      <c r="BV71" s="33">
        <f>IF(BS71&gt;3,SUM(LARGE($G71:$AL71,1)+LARGE($G71:$AL71,2)+LARGE($G71:$AL71,3)+LARGE($G71:$AL71,4)),SUM(G71:AL71))</f>
        <v>8</v>
      </c>
      <c r="BW71" s="33">
        <f t="shared" si="111"/>
        <v>17</v>
      </c>
      <c r="BX71" s="33">
        <f>BW71+BV71</f>
        <v>25</v>
      </c>
      <c r="BY71" s="33"/>
      <c r="BZ71" s="103">
        <f>RANK(B71,$B$59:$B$75)</f>
        <v>12</v>
      </c>
      <c r="CA71" s="103">
        <f>IF($B71=0,"",$BZ71)</f>
        <v>12</v>
      </c>
    </row>
    <row r="72" spans="1:79">
      <c r="A72" s="203" t="s">
        <v>204</v>
      </c>
      <c r="B72" s="103">
        <f>BX72</f>
        <v>116</v>
      </c>
      <c r="C72" s="103" t="s">
        <v>71</v>
      </c>
      <c r="D72" s="103">
        <f>IF(BS72&gt;4,"4",BS72)+IF(BT72&gt;4,"4",BT72)</f>
        <v>6</v>
      </c>
      <c r="E72" s="103" t="str">
        <f t="shared" si="108"/>
        <v/>
      </c>
      <c r="F72" s="106">
        <f>BU72</f>
        <v>8</v>
      </c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>
        <v>20</v>
      </c>
      <c r="T72" s="169"/>
      <c r="U72" s="169"/>
      <c r="V72" s="169"/>
      <c r="W72" s="169"/>
      <c r="X72" s="169"/>
      <c r="Y72" s="169">
        <v>25</v>
      </c>
      <c r="Z72" s="169"/>
      <c r="AA72" s="169">
        <v>1</v>
      </c>
      <c r="AB72" s="169">
        <v>14</v>
      </c>
      <c r="AC72" s="169"/>
      <c r="AD72" s="169">
        <v>16</v>
      </c>
      <c r="AE72" s="169"/>
      <c r="AF72" s="169"/>
      <c r="AG72" s="169">
        <v>9</v>
      </c>
      <c r="AH72" s="169"/>
      <c r="AI72" s="169"/>
      <c r="AJ72" s="169"/>
      <c r="AK72" s="300"/>
      <c r="AL72" s="172"/>
      <c r="AM72" s="32"/>
      <c r="AN72" s="179">
        <v>25</v>
      </c>
      <c r="AO72" s="169"/>
      <c r="AP72" s="169"/>
      <c r="AQ72" s="169"/>
      <c r="AR72" s="169"/>
      <c r="AS72" s="169">
        <v>16</v>
      </c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72"/>
      <c r="BP72" s="4">
        <f>SUM(G72:AL72)</f>
        <v>85</v>
      </c>
      <c r="BQ72" s="4">
        <f t="shared" si="109"/>
        <v>41</v>
      </c>
      <c r="BR72" s="34">
        <f>BP72+BQ72</f>
        <v>126</v>
      </c>
      <c r="BS72" s="33">
        <f>COUNT(G72:AL72)</f>
        <v>6</v>
      </c>
      <c r="BT72" s="33">
        <f t="shared" si="110"/>
        <v>2</v>
      </c>
      <c r="BU72" s="34">
        <f>BS72+BT72</f>
        <v>8</v>
      </c>
      <c r="BV72" s="33">
        <f>IF(BS72&gt;3,SUM(LARGE($G72:$AL72,1)+LARGE($G72:$AL72,2)+LARGE($G72:$AL72,3)+LARGE($G72:$AL72,4)),SUM(G72:AL72))</f>
        <v>75</v>
      </c>
      <c r="BW72" s="33">
        <f t="shared" si="111"/>
        <v>41</v>
      </c>
      <c r="BX72" s="33">
        <f>BW72+BV72</f>
        <v>116</v>
      </c>
      <c r="BY72" s="33"/>
      <c r="BZ72" s="103">
        <f>RANK(B72,$B$59:$B$75)</f>
        <v>6</v>
      </c>
      <c r="CA72" s="103">
        <f>IF($B72=0,"",$BZ72)</f>
        <v>6</v>
      </c>
    </row>
    <row r="73" spans="1:79">
      <c r="A73" s="250" t="s">
        <v>226</v>
      </c>
      <c r="B73" s="103">
        <f>BX73</f>
        <v>0</v>
      </c>
      <c r="C73" s="251" t="s">
        <v>71</v>
      </c>
      <c r="D73" s="103">
        <f>IF(BS73&gt;4,"4",BS73)+IF(BT73&gt;4,"4",BT73)</f>
        <v>0</v>
      </c>
      <c r="E73" s="103" t="str">
        <f t="shared" si="108"/>
        <v/>
      </c>
      <c r="F73" s="106">
        <f>BU73</f>
        <v>0</v>
      </c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302"/>
      <c r="AL73" s="253"/>
      <c r="AM73" s="32"/>
      <c r="AN73" s="254"/>
      <c r="AO73" s="252"/>
      <c r="AP73" s="252"/>
      <c r="AQ73" s="252"/>
      <c r="AR73" s="252"/>
      <c r="AS73" s="252"/>
      <c r="AT73" s="252"/>
      <c r="AU73" s="252"/>
      <c r="AV73" s="252"/>
      <c r="AW73" s="252"/>
      <c r="AX73" s="252"/>
      <c r="AY73" s="252"/>
      <c r="AZ73" s="252"/>
      <c r="BA73" s="252"/>
      <c r="BB73" s="252"/>
      <c r="BC73" s="252"/>
      <c r="BD73" s="252"/>
      <c r="BE73" s="252"/>
      <c r="BF73" s="252"/>
      <c r="BG73" s="252"/>
      <c r="BH73" s="252"/>
      <c r="BI73" s="252"/>
      <c r="BJ73" s="252"/>
      <c r="BK73" s="252"/>
      <c r="BL73" s="252"/>
      <c r="BM73" s="252"/>
      <c r="BN73" s="252"/>
      <c r="BO73" s="253"/>
      <c r="BP73" s="4">
        <f>SUM(G73:AL73)</f>
        <v>0</v>
      </c>
      <c r="BQ73" s="4">
        <f t="shared" si="109"/>
        <v>0</v>
      </c>
      <c r="BR73" s="34">
        <f>BP73+BQ73</f>
        <v>0</v>
      </c>
      <c r="BS73" s="33">
        <f>COUNT(G73:AL73)</f>
        <v>0</v>
      </c>
      <c r="BT73" s="33">
        <f t="shared" si="110"/>
        <v>0</v>
      </c>
      <c r="BU73" s="34">
        <f>BS73+BT73</f>
        <v>0</v>
      </c>
      <c r="BV73" s="33">
        <f>IF(BS73&gt;3,SUM(LARGE($G73:$AL73,1)+LARGE($G73:$AL73,2)+LARGE($G73:$AL73,3)+LARGE($G73:$AL73,4)),SUM(G73:AL73))</f>
        <v>0</v>
      </c>
      <c r="BW73" s="33">
        <f t="shared" si="111"/>
        <v>0</v>
      </c>
      <c r="BX73" s="33">
        <f>BW73+BV73</f>
        <v>0</v>
      </c>
      <c r="BY73" s="33"/>
      <c r="BZ73" s="103">
        <f>RANK(B73,$B$59:$B$75)</f>
        <v>15</v>
      </c>
      <c r="CA73" s="103" t="str">
        <f>IF($B73=0,"",$BZ73)</f>
        <v/>
      </c>
    </row>
    <row r="74" spans="1:79">
      <c r="A74" s="250" t="s">
        <v>153</v>
      </c>
      <c r="B74" s="103">
        <f>BX74</f>
        <v>61</v>
      </c>
      <c r="C74" s="251" t="s">
        <v>71</v>
      </c>
      <c r="D74" s="103">
        <f>IF(BS74&gt;4,"4",BS74)+IF(BT74&gt;4,"4",BT74)</f>
        <v>5</v>
      </c>
      <c r="E74" s="103" t="str">
        <f t="shared" si="108"/>
        <v/>
      </c>
      <c r="F74" s="106">
        <f>BU74</f>
        <v>5</v>
      </c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>
        <v>6</v>
      </c>
      <c r="AJ74" s="252">
        <v>23</v>
      </c>
      <c r="AK74" s="302"/>
      <c r="AL74" s="253"/>
      <c r="AM74" s="32"/>
      <c r="AN74" s="254"/>
      <c r="AO74" s="252"/>
      <c r="AP74" s="252">
        <v>9</v>
      </c>
      <c r="AQ74" s="252"/>
      <c r="AR74" s="252"/>
      <c r="AS74" s="252"/>
      <c r="AT74" s="252"/>
      <c r="AU74" s="252">
        <v>4</v>
      </c>
      <c r="AV74" s="252">
        <v>19</v>
      </c>
      <c r="AW74" s="252"/>
      <c r="AX74" s="252"/>
      <c r="AY74" s="252"/>
      <c r="AZ74" s="252"/>
      <c r="BA74" s="252"/>
      <c r="BB74" s="252"/>
      <c r="BC74" s="252"/>
      <c r="BD74" s="252"/>
      <c r="BE74" s="252"/>
      <c r="BF74" s="252"/>
      <c r="BG74" s="252"/>
      <c r="BH74" s="252"/>
      <c r="BI74" s="252"/>
      <c r="BJ74" s="252"/>
      <c r="BK74" s="252"/>
      <c r="BL74" s="252"/>
      <c r="BM74" s="252"/>
      <c r="BN74" s="252"/>
      <c r="BO74" s="253"/>
      <c r="BP74" s="4">
        <f>SUM(G74:AL74)</f>
        <v>29</v>
      </c>
      <c r="BQ74" s="4">
        <f t="shared" si="109"/>
        <v>32</v>
      </c>
      <c r="BR74" s="34">
        <f>BP74+BQ74</f>
        <v>61</v>
      </c>
      <c r="BS74" s="33">
        <f>COUNT(G74:AL74)</f>
        <v>2</v>
      </c>
      <c r="BT74" s="33">
        <f t="shared" si="110"/>
        <v>3</v>
      </c>
      <c r="BU74" s="34">
        <f>BS74+BT74</f>
        <v>5</v>
      </c>
      <c r="BV74" s="33">
        <f>IF(BS74&gt;3,SUM(LARGE($G74:$AL74,1)+LARGE($G74:$AL74,2)+LARGE($G74:$AL74,3)+LARGE($G74:$AL74,4)),SUM(G74:AL74))</f>
        <v>29</v>
      </c>
      <c r="BW74" s="33">
        <f t="shared" si="111"/>
        <v>32</v>
      </c>
      <c r="BX74" s="33">
        <f>BW74+BV74</f>
        <v>61</v>
      </c>
      <c r="BY74" s="33"/>
      <c r="BZ74" s="103">
        <f>RANK(B74,$B$59:$B$75)</f>
        <v>11</v>
      </c>
      <c r="CA74" s="103">
        <f>IF($B74=0,"",$BZ74)</f>
        <v>11</v>
      </c>
    </row>
    <row r="75" spans="1:79" ht="15" thickBot="1">
      <c r="A75" s="209" t="s">
        <v>222</v>
      </c>
      <c r="B75" s="107">
        <f>BX75</f>
        <v>20</v>
      </c>
      <c r="C75" s="107" t="s">
        <v>71</v>
      </c>
      <c r="D75" s="107">
        <f>IF(BS75&gt;4,"4",BS75)+IF(BT75&gt;4,"4",BT75)</f>
        <v>1</v>
      </c>
      <c r="E75" s="107" t="str">
        <f t="shared" si="108"/>
        <v/>
      </c>
      <c r="F75" s="108">
        <f>BU75</f>
        <v>1</v>
      </c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>
        <v>20</v>
      </c>
      <c r="AE75" s="173"/>
      <c r="AF75" s="173"/>
      <c r="AG75" s="173"/>
      <c r="AH75" s="173"/>
      <c r="AI75" s="173"/>
      <c r="AJ75" s="173"/>
      <c r="AK75" s="301"/>
      <c r="AL75" s="174"/>
      <c r="AM75" s="32"/>
      <c r="AN75" s="180"/>
      <c r="AO75" s="173"/>
      <c r="AP75" s="173"/>
      <c r="AQ75" s="173"/>
      <c r="AR75" s="173"/>
      <c r="AS75" s="173"/>
      <c r="AT75" s="173"/>
      <c r="AU75" s="173"/>
      <c r="AV75" s="173"/>
      <c r="AW75" s="173"/>
      <c r="AX75" s="173"/>
      <c r="AY75" s="173"/>
      <c r="AZ75" s="173"/>
      <c r="BA75" s="173"/>
      <c r="BB75" s="173"/>
      <c r="BC75" s="173"/>
      <c r="BD75" s="173"/>
      <c r="BE75" s="173"/>
      <c r="BF75" s="173"/>
      <c r="BG75" s="173"/>
      <c r="BH75" s="173"/>
      <c r="BI75" s="173"/>
      <c r="BJ75" s="173"/>
      <c r="BK75" s="173"/>
      <c r="BL75" s="173"/>
      <c r="BM75" s="173"/>
      <c r="BN75" s="173"/>
      <c r="BO75" s="174"/>
      <c r="BP75" s="4">
        <f>SUM(G75:AL75)</f>
        <v>20</v>
      </c>
      <c r="BQ75" s="4">
        <f t="shared" si="109"/>
        <v>0</v>
      </c>
      <c r="BR75" s="34">
        <f>BP75+BQ75</f>
        <v>20</v>
      </c>
      <c r="BS75" s="33">
        <f>COUNT(G75:AL75)</f>
        <v>1</v>
      </c>
      <c r="BT75" s="33">
        <f t="shared" si="110"/>
        <v>0</v>
      </c>
      <c r="BU75" s="34">
        <f>BS75+BT75</f>
        <v>1</v>
      </c>
      <c r="BV75" s="33">
        <f>IF(BS75&gt;3,SUM(LARGE($G75:$AL75,1)+LARGE($G75:$AL75,2)+LARGE($G75:$AL75,3)+LARGE($G75:$AL75,4)),SUM(G75:AL75))</f>
        <v>20</v>
      </c>
      <c r="BW75" s="33">
        <f t="shared" si="111"/>
        <v>0</v>
      </c>
      <c r="BX75" s="33">
        <f>BW75+BV75</f>
        <v>20</v>
      </c>
      <c r="BY75" s="33"/>
      <c r="BZ75" s="107">
        <f>RANK(B75,$B$59:$B$75)</f>
        <v>14</v>
      </c>
      <c r="CA75" s="107">
        <f>IF($B75=0,"",$BZ75)</f>
        <v>14</v>
      </c>
    </row>
    <row r="76" spans="1:79" ht="15" thickBot="1">
      <c r="A76" s="208"/>
      <c r="B76" s="1"/>
      <c r="C76" s="3"/>
      <c r="D76" s="35"/>
      <c r="E76" s="232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182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2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232"/>
      <c r="BN76" s="35"/>
      <c r="BO76" s="35"/>
      <c r="BR76" s="34"/>
      <c r="BS76" s="33"/>
      <c r="BT76" s="33"/>
      <c r="BU76" s="34"/>
      <c r="BV76" s="33"/>
      <c r="BW76" s="33"/>
      <c r="BX76" s="33"/>
      <c r="BY76" s="33"/>
      <c r="BZ76" s="35"/>
      <c r="CA76" s="35"/>
    </row>
    <row r="77" spans="1:79">
      <c r="A77" s="206" t="s">
        <v>81</v>
      </c>
      <c r="B77" s="97">
        <f t="shared" ref="B77:B84" si="123">BX77</f>
        <v>139</v>
      </c>
      <c r="C77" s="97" t="s">
        <v>82</v>
      </c>
      <c r="D77" s="97">
        <f t="shared" si="8"/>
        <v>8</v>
      </c>
      <c r="E77" s="231">
        <f t="shared" ref="E77:E86" si="124">IF(CA77&gt;3,"",CA77)</f>
        <v>1</v>
      </c>
      <c r="F77" s="98">
        <f t="shared" si="9"/>
        <v>9</v>
      </c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>
        <v>24</v>
      </c>
      <c r="T77" s="164"/>
      <c r="U77" s="164">
        <v>24</v>
      </c>
      <c r="V77" s="164"/>
      <c r="W77" s="164">
        <v>13</v>
      </c>
      <c r="X77" s="164">
        <v>20</v>
      </c>
      <c r="Y77" s="164"/>
      <c r="Z77" s="164"/>
      <c r="AA77" s="164"/>
      <c r="AB77" s="164"/>
      <c r="AC77" s="164"/>
      <c r="AD77" s="164"/>
      <c r="AE77" s="164"/>
      <c r="AF77" s="164"/>
      <c r="AG77" s="164">
        <v>17</v>
      </c>
      <c r="AH77" s="164"/>
      <c r="AI77" s="164"/>
      <c r="AJ77" s="164"/>
      <c r="AK77" s="296"/>
      <c r="AL77" s="165"/>
      <c r="AM77" s="32"/>
      <c r="AN77" s="175"/>
      <c r="AO77" s="164"/>
      <c r="AP77" s="164">
        <v>3</v>
      </c>
      <c r="AQ77" s="164">
        <v>20</v>
      </c>
      <c r="AR77" s="164"/>
      <c r="AS77" s="164"/>
      <c r="AT77" s="164"/>
      <c r="AU77" s="164">
        <v>6</v>
      </c>
      <c r="AV77" s="164"/>
      <c r="AW77" s="315">
        <v>25</v>
      </c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I77" s="164"/>
      <c r="BJ77" s="164"/>
      <c r="BK77" s="164"/>
      <c r="BL77" s="164"/>
      <c r="BM77" s="242"/>
      <c r="BN77" s="164"/>
      <c r="BO77" s="165"/>
      <c r="BP77" s="4">
        <f>SUM(G77:AL77)</f>
        <v>98</v>
      </c>
      <c r="BQ77" s="4">
        <f t="shared" ref="BQ77:BQ84" si="125">SUM(AN77:BO77)</f>
        <v>54</v>
      </c>
      <c r="BR77" s="34">
        <f t="shared" si="10"/>
        <v>152</v>
      </c>
      <c r="BS77" s="33">
        <f>COUNT(G77:AL77)</f>
        <v>5</v>
      </c>
      <c r="BT77" s="33">
        <f t="shared" ref="BT77:BT84" si="126">COUNT(AN77:BO77)</f>
        <v>4</v>
      </c>
      <c r="BU77" s="34">
        <f t="shared" si="11"/>
        <v>9</v>
      </c>
      <c r="BV77" s="33">
        <f>IF(BS77&gt;3,SUM(LARGE($G77:$AL77,1)+LARGE($G77:$AL77,2)+LARGE($G77:$AL77,3)+LARGE($G77:$AL77,4)),SUM(G77:AL77))</f>
        <v>85</v>
      </c>
      <c r="BW77" s="33">
        <f t="shared" ref="BW77:BW84" si="127">IF(BT77&gt;3,SUM(LARGE($AN77:$BO77,1)+LARGE($AN77:$BO77,2)+LARGE($AN77:$BO77,3)+LARGE($AN77:$BO77,4)),SUM(AN77:BO77))</f>
        <v>54</v>
      </c>
      <c r="BX77" s="33">
        <f t="shared" si="12"/>
        <v>139</v>
      </c>
      <c r="BY77" s="33"/>
      <c r="BZ77" s="97">
        <f>RANK(B77,$B$77:$B$84)</f>
        <v>1</v>
      </c>
      <c r="CA77" s="97">
        <f>IF($B77=0,"",$BZ77)</f>
        <v>1</v>
      </c>
    </row>
    <row r="78" spans="1:79">
      <c r="A78" s="205" t="s">
        <v>83</v>
      </c>
      <c r="B78" s="96">
        <f t="shared" si="123"/>
        <v>74</v>
      </c>
      <c r="C78" s="96" t="s">
        <v>82</v>
      </c>
      <c r="D78" s="96">
        <f t="shared" si="8"/>
        <v>4</v>
      </c>
      <c r="E78" s="96">
        <f t="shared" si="124"/>
        <v>3</v>
      </c>
      <c r="F78" s="100">
        <f t="shared" si="9"/>
        <v>6</v>
      </c>
      <c r="G78" s="163"/>
      <c r="H78" s="163"/>
      <c r="I78" s="163"/>
      <c r="J78" s="163"/>
      <c r="K78" s="163"/>
      <c r="L78" s="163"/>
      <c r="M78" s="163">
        <v>12</v>
      </c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>
        <v>25</v>
      </c>
      <c r="Z78" s="163"/>
      <c r="AA78" s="163">
        <v>1</v>
      </c>
      <c r="AB78" s="163">
        <v>16</v>
      </c>
      <c r="AC78" s="163">
        <v>21</v>
      </c>
      <c r="AD78" s="163"/>
      <c r="AE78" s="163"/>
      <c r="AF78" s="163"/>
      <c r="AG78" s="163">
        <v>11</v>
      </c>
      <c r="AH78" s="163"/>
      <c r="AI78" s="163"/>
      <c r="AJ78" s="163"/>
      <c r="AK78" s="297"/>
      <c r="AL78" s="166"/>
      <c r="AM78" s="32"/>
      <c r="AN78" s="176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6"/>
      <c r="BP78" s="4">
        <f>SUM(G78:AL78)</f>
        <v>86</v>
      </c>
      <c r="BQ78" s="4">
        <f t="shared" si="125"/>
        <v>0</v>
      </c>
      <c r="BR78" s="34">
        <f t="shared" si="10"/>
        <v>86</v>
      </c>
      <c r="BS78" s="33">
        <f>COUNT(G78:AL78)</f>
        <v>6</v>
      </c>
      <c r="BT78" s="33">
        <f t="shared" si="126"/>
        <v>0</v>
      </c>
      <c r="BU78" s="34">
        <f t="shared" si="11"/>
        <v>6</v>
      </c>
      <c r="BV78" s="33">
        <f>IF(BS78&gt;3,SUM(LARGE($G78:$AL78,1)+LARGE($G78:$AL78,2)+LARGE($G78:$AL78,3)+LARGE($G78:$AL78,4)),SUM(G78:AL78))</f>
        <v>74</v>
      </c>
      <c r="BW78" s="33">
        <f t="shared" si="127"/>
        <v>0</v>
      </c>
      <c r="BX78" s="33">
        <f t="shared" si="12"/>
        <v>74</v>
      </c>
      <c r="BY78" s="33"/>
      <c r="BZ78" s="96">
        <f>RANK(B78,$B$77:$B$84)</f>
        <v>3</v>
      </c>
      <c r="CA78" s="96">
        <f>IF($B78=0,"",$BZ78)</f>
        <v>3</v>
      </c>
    </row>
    <row r="79" spans="1:79">
      <c r="A79" s="205" t="s">
        <v>84</v>
      </c>
      <c r="B79" s="96">
        <f t="shared" si="123"/>
        <v>19</v>
      </c>
      <c r="C79" s="96" t="s">
        <v>82</v>
      </c>
      <c r="D79" s="96">
        <f t="shared" si="8"/>
        <v>3</v>
      </c>
      <c r="E79" s="96" t="str">
        <f t="shared" si="124"/>
        <v/>
      </c>
      <c r="F79" s="100">
        <f t="shared" si="9"/>
        <v>3</v>
      </c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>
        <v>1</v>
      </c>
      <c r="AB79" s="163">
        <v>17</v>
      </c>
      <c r="AC79" s="163"/>
      <c r="AD79" s="163"/>
      <c r="AE79" s="163"/>
      <c r="AF79" s="163"/>
      <c r="AG79" s="163"/>
      <c r="AH79" s="163"/>
      <c r="AI79" s="163"/>
      <c r="AJ79" s="163"/>
      <c r="AK79" s="297"/>
      <c r="AL79" s="166"/>
      <c r="AM79" s="32"/>
      <c r="AN79" s="176"/>
      <c r="AO79" s="163"/>
      <c r="AP79" s="163">
        <v>1</v>
      </c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6"/>
      <c r="BP79" s="4">
        <f>SUM(G79:AL79)</f>
        <v>18</v>
      </c>
      <c r="BQ79" s="4">
        <f t="shared" si="125"/>
        <v>1</v>
      </c>
      <c r="BR79" s="34">
        <f t="shared" si="10"/>
        <v>19</v>
      </c>
      <c r="BS79" s="33">
        <f>COUNT(G79:AL79)</f>
        <v>2</v>
      </c>
      <c r="BT79" s="33">
        <f t="shared" si="126"/>
        <v>1</v>
      </c>
      <c r="BU79" s="34">
        <f t="shared" si="11"/>
        <v>3</v>
      </c>
      <c r="BV79" s="33">
        <f>IF(BS79&gt;3,SUM(LARGE($G79:$AL79,1)+LARGE($G79:$AL79,2)+LARGE($G79:$AL79,3)+LARGE($G79:$AL79,4)),SUM(G79:AL79))</f>
        <v>18</v>
      </c>
      <c r="BW79" s="33">
        <f t="shared" si="127"/>
        <v>1</v>
      </c>
      <c r="BX79" s="33">
        <f t="shared" si="12"/>
        <v>19</v>
      </c>
      <c r="BY79" s="33"/>
      <c r="BZ79" s="96">
        <f>RANK(B79,$B$77:$B$84)</f>
        <v>6</v>
      </c>
      <c r="CA79" s="96">
        <f>IF($B79=0,"",$BZ79)</f>
        <v>6</v>
      </c>
    </row>
    <row r="80" spans="1:79">
      <c r="A80" s="205" t="s">
        <v>302</v>
      </c>
      <c r="B80" s="96">
        <f t="shared" si="123"/>
        <v>1</v>
      </c>
      <c r="C80" s="96" t="s">
        <v>82</v>
      </c>
      <c r="D80" s="96">
        <f t="shared" si="8"/>
        <v>1</v>
      </c>
      <c r="E80" s="96" t="str">
        <f t="shared" ref="E80" si="128">IF(CA80&gt;3,"",CA80)</f>
        <v/>
      </c>
      <c r="F80" s="100">
        <f t="shared" si="9"/>
        <v>1</v>
      </c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>
        <v>1</v>
      </c>
      <c r="AJ80" s="163"/>
      <c r="AK80" s="297"/>
      <c r="AL80" s="166"/>
      <c r="AM80" s="32"/>
      <c r="AN80" s="176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3"/>
      <c r="BJ80" s="163"/>
      <c r="BK80" s="163"/>
      <c r="BL80" s="163"/>
      <c r="BM80" s="163"/>
      <c r="BN80" s="163"/>
      <c r="BO80" s="166"/>
      <c r="BP80" s="4">
        <f>SUM(G80:AL80)</f>
        <v>1</v>
      </c>
      <c r="BQ80" s="4">
        <f t="shared" si="125"/>
        <v>0</v>
      </c>
      <c r="BR80" s="34">
        <f t="shared" si="10"/>
        <v>1</v>
      </c>
      <c r="BS80" s="33">
        <f>COUNT(G80:AL80)</f>
        <v>1</v>
      </c>
      <c r="BT80" s="33">
        <f t="shared" si="126"/>
        <v>0</v>
      </c>
      <c r="BU80" s="34">
        <f t="shared" si="11"/>
        <v>1</v>
      </c>
      <c r="BV80" s="33">
        <f>IF(BS80&gt;3,SUM(LARGE($G80:$AL80,1)+LARGE($G80:$AL80,2)+LARGE($G80:$AL80,3)+LARGE($G80:$AL80,4)),SUM(G80:AL80))</f>
        <v>1</v>
      </c>
      <c r="BW80" s="33">
        <f t="shared" si="127"/>
        <v>0</v>
      </c>
      <c r="BX80" s="33">
        <f t="shared" si="12"/>
        <v>1</v>
      </c>
      <c r="BY80" s="33"/>
      <c r="BZ80" s="96">
        <f>RANK(B80,$B$77:$B$84)</f>
        <v>7</v>
      </c>
      <c r="CA80" s="96">
        <f>IF($B80=0,"",$BZ80)</f>
        <v>7</v>
      </c>
    </row>
    <row r="81" spans="1:79">
      <c r="A81" s="205" t="s">
        <v>285</v>
      </c>
      <c r="B81" s="96">
        <f t="shared" ref="B81" si="129">BX81</f>
        <v>29</v>
      </c>
      <c r="C81" s="96" t="s">
        <v>82</v>
      </c>
      <c r="D81" s="96">
        <f t="shared" ref="D81" si="130">IF(BS81&gt;4,"4",BS81)+IF(BT81&gt;4,"4",BT81)</f>
        <v>5</v>
      </c>
      <c r="E81" s="96" t="str">
        <f t="shared" si="124"/>
        <v/>
      </c>
      <c r="F81" s="100">
        <f t="shared" ref="F81" si="131">BU81</f>
        <v>5</v>
      </c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>
        <v>1</v>
      </c>
      <c r="AB81" s="163"/>
      <c r="AC81" s="163"/>
      <c r="AD81" s="163"/>
      <c r="AE81" s="163"/>
      <c r="AF81" s="163"/>
      <c r="AG81" s="163"/>
      <c r="AH81" s="163"/>
      <c r="AI81" s="163">
        <v>1</v>
      </c>
      <c r="AJ81" s="163"/>
      <c r="AK81" s="297"/>
      <c r="AL81" s="166"/>
      <c r="AM81" s="32"/>
      <c r="AN81" s="176">
        <v>25</v>
      </c>
      <c r="AO81" s="163"/>
      <c r="AP81" s="163">
        <v>1</v>
      </c>
      <c r="AQ81" s="163"/>
      <c r="AR81" s="163"/>
      <c r="AS81" s="163"/>
      <c r="AT81" s="163"/>
      <c r="AU81" s="163">
        <v>1</v>
      </c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6"/>
      <c r="BP81" s="4">
        <f>SUM(G81:AL81)</f>
        <v>2</v>
      </c>
      <c r="BQ81" s="4">
        <f t="shared" ref="BQ81" si="132">SUM(AN81:BO81)</f>
        <v>27</v>
      </c>
      <c r="BR81" s="34">
        <f t="shared" ref="BR81" si="133">BP81+BQ81</f>
        <v>29</v>
      </c>
      <c r="BS81" s="33">
        <f>COUNT(G81:AL81)</f>
        <v>2</v>
      </c>
      <c r="BT81" s="33">
        <f t="shared" ref="BT81" si="134">COUNT(AN81:BO81)</f>
        <v>3</v>
      </c>
      <c r="BU81" s="34">
        <f t="shared" ref="BU81" si="135">BS81+BT81</f>
        <v>5</v>
      </c>
      <c r="BV81" s="33">
        <f>IF(BS81&gt;3,SUM(LARGE($G81:$AL81,1)+LARGE($G81:$AL81,2)+LARGE($G81:$AL81,3)+LARGE($G81:$AL81,4)),SUM(G81:AL81))</f>
        <v>2</v>
      </c>
      <c r="BW81" s="33">
        <f t="shared" ref="BW81" si="136">IF(BT81&gt;3,SUM(LARGE($AN81:$BO81,1)+LARGE($AN81:$BO81,2)+LARGE($AN81:$BO81,3)+LARGE($AN81:$BO81,4)),SUM(AN81:BO81))</f>
        <v>27</v>
      </c>
      <c r="BX81" s="33">
        <f t="shared" ref="BX81" si="137">BW81+BV81</f>
        <v>29</v>
      </c>
      <c r="BY81" s="33"/>
      <c r="BZ81" s="96">
        <f>RANK(B81,$B$77:$B$84)</f>
        <v>4</v>
      </c>
      <c r="CA81" s="96">
        <f>IF($B81=0,"",$BZ81)</f>
        <v>4</v>
      </c>
    </row>
    <row r="82" spans="1:79">
      <c r="A82" s="205" t="s">
        <v>279</v>
      </c>
      <c r="B82" s="96">
        <f t="shared" si="123"/>
        <v>26</v>
      </c>
      <c r="C82" s="96" t="s">
        <v>82</v>
      </c>
      <c r="D82" s="96">
        <f t="shared" si="8"/>
        <v>2</v>
      </c>
      <c r="E82" s="96" t="str">
        <f t="shared" si="124"/>
        <v/>
      </c>
      <c r="F82" s="100">
        <f t="shared" si="9"/>
        <v>2</v>
      </c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>
        <v>5</v>
      </c>
      <c r="AB82" s="163"/>
      <c r="AC82" s="163"/>
      <c r="AD82" s="163"/>
      <c r="AE82" s="163">
        <v>21</v>
      </c>
      <c r="AF82" s="163"/>
      <c r="AG82" s="163"/>
      <c r="AH82" s="163"/>
      <c r="AI82" s="163"/>
      <c r="AJ82" s="163"/>
      <c r="AK82" s="297"/>
      <c r="AL82" s="166"/>
      <c r="AM82" s="32"/>
      <c r="AN82" s="176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3"/>
      <c r="BO82" s="166"/>
      <c r="BP82" s="4">
        <f>SUM(G82:AL82)</f>
        <v>26</v>
      </c>
      <c r="BQ82" s="4">
        <f t="shared" si="125"/>
        <v>0</v>
      </c>
      <c r="BR82" s="34">
        <f t="shared" si="10"/>
        <v>26</v>
      </c>
      <c r="BS82" s="33">
        <f>COUNT(G82:AL82)</f>
        <v>2</v>
      </c>
      <c r="BT82" s="33">
        <f t="shared" si="126"/>
        <v>0</v>
      </c>
      <c r="BU82" s="34">
        <f t="shared" si="11"/>
        <v>2</v>
      </c>
      <c r="BV82" s="33">
        <f>IF(BS82&gt;3,SUM(LARGE($G82:$AL82,1)+LARGE($G82:$AL82,2)+LARGE($G82:$AL82,3)+LARGE($G82:$AL82,4)),SUM(G82:AL82))</f>
        <v>26</v>
      </c>
      <c r="BW82" s="33">
        <f t="shared" si="127"/>
        <v>0</v>
      </c>
      <c r="BX82" s="33">
        <f t="shared" si="12"/>
        <v>26</v>
      </c>
      <c r="BY82" s="33"/>
      <c r="BZ82" s="96">
        <f>RANK(B82,$B$77:$B$84)</f>
        <v>5</v>
      </c>
      <c r="CA82" s="96">
        <f>IF($B82=0,"",$BZ82)</f>
        <v>5</v>
      </c>
    </row>
    <row r="83" spans="1:79">
      <c r="A83" s="205"/>
      <c r="B83" s="96">
        <f t="shared" si="123"/>
        <v>0</v>
      </c>
      <c r="C83" s="96" t="s">
        <v>82</v>
      </c>
      <c r="D83" s="96">
        <f>IF(BS83&gt;4,"4",BS83)+IF(BT83&gt;4,"4",BT83)</f>
        <v>0</v>
      </c>
      <c r="E83" s="96" t="str">
        <f t="shared" si="124"/>
        <v/>
      </c>
      <c r="F83" s="100">
        <f>BU83</f>
        <v>0</v>
      </c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297"/>
      <c r="AL83" s="166"/>
      <c r="AM83" s="32"/>
      <c r="AN83" s="176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6"/>
      <c r="BP83" s="4">
        <f>SUM(G83:AL83)</f>
        <v>0</v>
      </c>
      <c r="BQ83" s="4">
        <f t="shared" si="125"/>
        <v>0</v>
      </c>
      <c r="BR83" s="34">
        <f>BP83+BQ83</f>
        <v>0</v>
      </c>
      <c r="BS83" s="33">
        <f>COUNT(G83:AL83)</f>
        <v>0</v>
      </c>
      <c r="BT83" s="33">
        <f t="shared" si="126"/>
        <v>0</v>
      </c>
      <c r="BU83" s="34">
        <f>BS83+BT83</f>
        <v>0</v>
      </c>
      <c r="BV83" s="33">
        <f>IF(BS83&gt;3,SUM(LARGE($G83:$AL83,1)+LARGE($G83:$AL83,2)+LARGE($G83:$AL83,3)+LARGE($G83:$AL83,4)),SUM(G83:AL83))</f>
        <v>0</v>
      </c>
      <c r="BW83" s="33">
        <f t="shared" si="127"/>
        <v>0</v>
      </c>
      <c r="BX83" s="33">
        <f>BW83+BV83</f>
        <v>0</v>
      </c>
      <c r="BY83" s="33"/>
      <c r="BZ83" s="96">
        <f>RANK(B83,$B$77:$B$84)</f>
        <v>8</v>
      </c>
      <c r="CA83" s="96" t="str">
        <f>IF($B83=0,"",$BZ83)</f>
        <v/>
      </c>
    </row>
    <row r="84" spans="1:79" ht="15" thickBot="1">
      <c r="A84" s="207" t="s">
        <v>185</v>
      </c>
      <c r="B84" s="101">
        <f t="shared" si="123"/>
        <v>132</v>
      </c>
      <c r="C84" s="101" t="s">
        <v>82</v>
      </c>
      <c r="D84" s="101">
        <f>IF(BS84&gt;4,"4",BS84)+IF(BT84&gt;4,"4",BT84)</f>
        <v>7</v>
      </c>
      <c r="E84" s="96">
        <f t="shared" si="124"/>
        <v>2</v>
      </c>
      <c r="F84" s="102">
        <f>BU84</f>
        <v>7</v>
      </c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>
        <v>25</v>
      </c>
      <c r="Z84" s="167"/>
      <c r="AA84" s="167"/>
      <c r="AB84" s="167"/>
      <c r="AC84" s="167"/>
      <c r="AD84" s="167">
        <v>21</v>
      </c>
      <c r="AE84" s="167"/>
      <c r="AF84" s="167"/>
      <c r="AG84" s="167">
        <v>14</v>
      </c>
      <c r="AH84" s="167"/>
      <c r="AI84" s="167"/>
      <c r="AJ84" s="167">
        <v>22</v>
      </c>
      <c r="AK84" s="298"/>
      <c r="AL84" s="168"/>
      <c r="AM84" s="32"/>
      <c r="AN84" s="177"/>
      <c r="AO84" s="167">
        <v>18</v>
      </c>
      <c r="AP84" s="167"/>
      <c r="AQ84" s="167"/>
      <c r="AR84" s="167"/>
      <c r="AS84" s="167"/>
      <c r="AT84" s="167">
        <v>17</v>
      </c>
      <c r="AU84" s="167"/>
      <c r="AV84" s="167">
        <v>15</v>
      </c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241"/>
      <c r="BN84" s="167"/>
      <c r="BO84" s="168"/>
      <c r="BP84" s="4">
        <f>SUM(G84:AL84)</f>
        <v>82</v>
      </c>
      <c r="BQ84" s="4">
        <f t="shared" si="125"/>
        <v>50</v>
      </c>
      <c r="BR84" s="34">
        <f>BP84+BQ84</f>
        <v>132</v>
      </c>
      <c r="BS84" s="33">
        <f>COUNT(G84:AL84)</f>
        <v>4</v>
      </c>
      <c r="BT84" s="33">
        <f t="shared" si="126"/>
        <v>3</v>
      </c>
      <c r="BU84" s="34">
        <f>BS84+BT84</f>
        <v>7</v>
      </c>
      <c r="BV84" s="33">
        <f>IF(BS84&gt;3,SUM(LARGE($G84:$AL84,1)+LARGE($G84:$AL84,2)+LARGE($G84:$AL84,3)+LARGE($G84:$AL84,4)),SUM(G84:AL84))</f>
        <v>82</v>
      </c>
      <c r="BW84" s="33">
        <f t="shared" si="127"/>
        <v>50</v>
      </c>
      <c r="BX84" s="33">
        <f>BW84+BV84</f>
        <v>132</v>
      </c>
      <c r="BY84" s="33"/>
      <c r="BZ84" s="101">
        <f>RANK(B84,$B$77:$B$84)</f>
        <v>2</v>
      </c>
      <c r="CA84" s="101">
        <f>IF($B84=0,"",$BZ84)</f>
        <v>2</v>
      </c>
    </row>
    <row r="85" spans="1:79" ht="15" thickBot="1">
      <c r="E85" s="316"/>
      <c r="G85" s="36"/>
      <c r="H85" s="36"/>
      <c r="I85" s="36"/>
      <c r="J85" s="36"/>
      <c r="K85" s="33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7"/>
      <c r="AN85" s="94"/>
      <c r="AO85" s="94"/>
      <c r="AP85" s="92"/>
      <c r="AQ85" s="94"/>
      <c r="AR85" s="94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130"/>
      <c r="BE85" s="130"/>
      <c r="BF85" s="92"/>
      <c r="BG85" s="130"/>
      <c r="BH85" s="92"/>
      <c r="BI85" s="92"/>
      <c r="BJ85" s="92"/>
      <c r="BK85" s="92"/>
      <c r="BL85" s="83"/>
      <c r="BM85" s="119"/>
      <c r="BN85" s="83"/>
      <c r="BO85" s="83"/>
      <c r="BS85" s="36"/>
      <c r="BT85" s="36"/>
    </row>
    <row r="86" spans="1:79">
      <c r="A86" s="206" t="s">
        <v>206</v>
      </c>
      <c r="B86" s="97">
        <f t="shared" ref="B86" si="138">BX86</f>
        <v>74</v>
      </c>
      <c r="C86" s="97" t="s">
        <v>303</v>
      </c>
      <c r="D86" s="97">
        <f t="shared" ref="D86" si="139">IF(BS86&gt;4,"4",BS86)+IF(BT86&gt;4,"4",BT86)</f>
        <v>7</v>
      </c>
      <c r="E86" s="96">
        <f t="shared" si="124"/>
        <v>1</v>
      </c>
      <c r="F86" s="98">
        <f t="shared" ref="F86" si="140">BU86</f>
        <v>7</v>
      </c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>
        <v>21</v>
      </c>
      <c r="T86" s="164"/>
      <c r="U86" s="164"/>
      <c r="V86" s="164"/>
      <c r="W86" s="164"/>
      <c r="X86" s="164"/>
      <c r="Y86" s="315">
        <v>25</v>
      </c>
      <c r="Z86" s="164"/>
      <c r="AA86" s="164">
        <v>1</v>
      </c>
      <c r="AB86" s="164"/>
      <c r="AC86" s="164"/>
      <c r="AD86" s="164"/>
      <c r="AE86" s="164"/>
      <c r="AF86" s="164"/>
      <c r="AG86" s="164">
        <v>10</v>
      </c>
      <c r="AH86" s="164"/>
      <c r="AI86" s="164"/>
      <c r="AJ86" s="164"/>
      <c r="AK86" s="296"/>
      <c r="AL86" s="165"/>
      <c r="AM86" s="32"/>
      <c r="AN86" s="175"/>
      <c r="AO86" s="164">
        <v>15</v>
      </c>
      <c r="AP86" s="164">
        <v>1</v>
      </c>
      <c r="AQ86" s="164"/>
      <c r="AR86" s="164"/>
      <c r="AS86" s="164"/>
      <c r="AT86" s="164"/>
      <c r="AU86" s="164">
        <v>1</v>
      </c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242"/>
      <c r="BN86" s="164"/>
      <c r="BO86" s="165"/>
      <c r="BP86" s="4">
        <f>SUM(G86:AL86)</f>
        <v>57</v>
      </c>
      <c r="BQ86" s="4">
        <f t="shared" ref="BQ86" si="141">SUM(AN86:BO86)</f>
        <v>17</v>
      </c>
      <c r="BR86" s="34">
        <f t="shared" ref="BR86" si="142">BP86+BQ86</f>
        <v>74</v>
      </c>
      <c r="BS86" s="33">
        <f>COUNT(G86:AL86)</f>
        <v>4</v>
      </c>
      <c r="BT86" s="33">
        <f t="shared" ref="BT86" si="143">COUNT(AN86:BO86)</f>
        <v>3</v>
      </c>
      <c r="BU86" s="34">
        <f t="shared" ref="BU86" si="144">BS86+BT86</f>
        <v>7</v>
      </c>
      <c r="BV86" s="33">
        <f>IF(BS86&gt;3,SUM(LARGE($G86:$AL86,1)+LARGE($G86:$AL86,2)+LARGE($G86:$AL86,3)+LARGE($G86:$AL86,4)),SUM(G86:AL86))</f>
        <v>57</v>
      </c>
      <c r="BW86" s="33">
        <f t="shared" ref="BW86" si="145">IF(BT86&gt;3,SUM(LARGE($AN86:$BO86,1)+LARGE($AN86:$BO86,2)+LARGE($AN86:$BO86,3)+LARGE($AN86:$BO86,4)),SUM(AN86:BO86))</f>
        <v>17</v>
      </c>
      <c r="BX86" s="33">
        <f t="shared" ref="BX86" si="146">BW86+BV86</f>
        <v>74</v>
      </c>
      <c r="BY86" s="33"/>
      <c r="BZ86" s="97">
        <f>RANK(B86,$B$86:$B$86)</f>
        <v>1</v>
      </c>
      <c r="CA86" s="97">
        <f>IF($B86=0,"",$BZ86)</f>
        <v>1</v>
      </c>
    </row>
    <row r="87" spans="1:79" s="5" customFormat="1">
      <c r="A87" s="1"/>
      <c r="C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6"/>
      <c r="W87" s="4"/>
      <c r="X87" s="6"/>
      <c r="Y87" s="6"/>
      <c r="Z87" s="6"/>
      <c r="AA87" s="6"/>
      <c r="AB87" s="6"/>
      <c r="AC87" s="4"/>
      <c r="AD87" s="6"/>
      <c r="AE87" s="4"/>
      <c r="AF87" s="4"/>
      <c r="AG87" s="4"/>
      <c r="AH87" s="4"/>
      <c r="AI87" s="4"/>
      <c r="AJ87" s="4"/>
      <c r="AK87" s="4"/>
      <c r="AL87" s="4"/>
      <c r="AM87" s="37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119"/>
      <c r="BE87" s="119"/>
      <c r="BF87" s="84"/>
      <c r="BG87" s="119"/>
      <c r="BH87" s="84"/>
      <c r="BI87" s="84"/>
      <c r="BJ87" s="84"/>
      <c r="BK87" s="84"/>
      <c r="BL87" s="84"/>
      <c r="BM87" s="133"/>
      <c r="BN87" s="84"/>
      <c r="BO87" s="84"/>
      <c r="BP87" s="4"/>
      <c r="BQ87" s="4"/>
      <c r="BR87" s="4"/>
      <c r="BS87" s="7"/>
      <c r="BT87" s="7"/>
      <c r="BU87" s="4"/>
    </row>
    <row r="88" spans="1:79" s="5" customFormat="1">
      <c r="C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6"/>
      <c r="W88" s="4"/>
      <c r="X88" s="6"/>
      <c r="Y88" s="6"/>
      <c r="Z88" s="6"/>
      <c r="AA88" s="6"/>
      <c r="AB88" s="6"/>
      <c r="AC88" s="4"/>
      <c r="AD88" s="6"/>
      <c r="AE88" s="4"/>
      <c r="AF88" s="4"/>
      <c r="AG88" s="4"/>
      <c r="AH88" s="4"/>
      <c r="AI88" s="4"/>
      <c r="AJ88" s="4"/>
      <c r="AK88" s="4"/>
      <c r="AL88" s="4"/>
      <c r="AM88" s="37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119"/>
      <c r="BE88" s="119"/>
      <c r="BF88" s="84"/>
      <c r="BG88" s="119"/>
      <c r="BH88" s="84"/>
      <c r="BI88" s="84"/>
      <c r="BJ88" s="84"/>
      <c r="BK88" s="84"/>
      <c r="BL88" s="84"/>
      <c r="BM88" s="133"/>
      <c r="BN88" s="84"/>
      <c r="BO88" s="84"/>
      <c r="BP88" s="4"/>
      <c r="BQ88" s="4"/>
      <c r="BR88" s="4"/>
      <c r="BS88" s="7"/>
      <c r="BT88" s="7"/>
      <c r="BU88" s="4"/>
    </row>
    <row r="89" spans="1:79" s="11" customFormat="1">
      <c r="A89" s="5"/>
      <c r="C89" s="12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37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120"/>
      <c r="BE89" s="120"/>
      <c r="BF89" s="85"/>
      <c r="BG89" s="120"/>
      <c r="BH89" s="85"/>
      <c r="BI89" s="85"/>
      <c r="BJ89" s="85"/>
      <c r="BK89" s="85"/>
      <c r="BL89" s="85"/>
      <c r="BM89" s="133"/>
      <c r="BN89" s="85"/>
      <c r="BO89" s="85"/>
      <c r="BP89" s="12"/>
      <c r="BQ89" s="12"/>
      <c r="BR89" s="4"/>
      <c r="BS89" s="17"/>
      <c r="BT89" s="17"/>
      <c r="BU89" s="12"/>
    </row>
    <row r="90" spans="1:79" s="11" customFormat="1">
      <c r="C90" s="12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37"/>
      <c r="AN90" s="95"/>
      <c r="AO90" s="95"/>
      <c r="AP90" s="95"/>
      <c r="AQ90" s="95"/>
      <c r="AR90" s="95"/>
      <c r="AS90" s="95"/>
      <c r="AT90" s="85"/>
      <c r="AU90" s="95"/>
      <c r="AV90" s="95"/>
      <c r="AW90" s="95"/>
      <c r="AX90" s="95"/>
      <c r="AY90" s="95"/>
      <c r="AZ90" s="95"/>
      <c r="BA90" s="95"/>
      <c r="BB90" s="95"/>
      <c r="BC90" s="95"/>
      <c r="BD90" s="133"/>
      <c r="BE90" s="133"/>
      <c r="BF90" s="95"/>
      <c r="BG90" s="133"/>
      <c r="BH90" s="95"/>
      <c r="BI90" s="95"/>
      <c r="BJ90" s="95"/>
      <c r="BK90" s="95"/>
      <c r="BL90" s="87"/>
      <c r="BM90" s="119"/>
      <c r="BN90" s="87"/>
      <c r="BO90" s="95"/>
      <c r="BP90" s="12"/>
      <c r="BQ90" s="4"/>
      <c r="BR90" s="4"/>
      <c r="BS90" s="17"/>
      <c r="BT90" s="17"/>
      <c r="BU90" s="12"/>
    </row>
    <row r="91" spans="1:79" s="11" customFormat="1">
      <c r="B91" s="12"/>
      <c r="C91" s="12"/>
      <c r="D91" s="12"/>
      <c r="E91" s="12"/>
      <c r="F91" s="36"/>
      <c r="G91" s="24">
        <f t="shared" ref="G91:S91" si="147">COUNT(G10:G87)</f>
        <v>2</v>
      </c>
      <c r="H91" s="24">
        <f t="shared" si="147"/>
        <v>5</v>
      </c>
      <c r="I91" s="24">
        <f t="shared" si="147"/>
        <v>1</v>
      </c>
      <c r="J91" s="24">
        <f t="shared" si="147"/>
        <v>5</v>
      </c>
      <c r="K91" s="24">
        <f t="shared" si="147"/>
        <v>5</v>
      </c>
      <c r="L91" s="24">
        <f t="shared" si="147"/>
        <v>2</v>
      </c>
      <c r="M91" s="24">
        <f t="shared" si="147"/>
        <v>15</v>
      </c>
      <c r="N91" s="24">
        <f t="shared" si="147"/>
        <v>1</v>
      </c>
      <c r="O91" s="24">
        <f t="shared" si="147"/>
        <v>1</v>
      </c>
      <c r="P91" s="24">
        <f t="shared" si="147"/>
        <v>1</v>
      </c>
      <c r="Q91" s="24">
        <f t="shared" si="147"/>
        <v>8</v>
      </c>
      <c r="R91" s="24">
        <f t="shared" si="147"/>
        <v>9</v>
      </c>
      <c r="S91" s="24">
        <f t="shared" si="147"/>
        <v>6</v>
      </c>
      <c r="T91" s="24">
        <f t="shared" ref="T91:Z91" si="148">COUNT(T10:T87)</f>
        <v>4</v>
      </c>
      <c r="U91" s="24">
        <f t="shared" si="148"/>
        <v>3</v>
      </c>
      <c r="V91" s="24">
        <f t="shared" si="148"/>
        <v>1</v>
      </c>
      <c r="W91" s="24">
        <f t="shared" si="148"/>
        <v>18</v>
      </c>
      <c r="X91" s="24">
        <f t="shared" si="148"/>
        <v>9</v>
      </c>
      <c r="Y91" s="24">
        <f t="shared" si="148"/>
        <v>19</v>
      </c>
      <c r="Z91" s="24">
        <f t="shared" si="148"/>
        <v>7</v>
      </c>
      <c r="AA91" s="24">
        <f t="shared" ref="AA91:AF91" si="149">COUNT(AA10:AA87)</f>
        <v>37</v>
      </c>
      <c r="AB91" s="24">
        <f t="shared" si="149"/>
        <v>12</v>
      </c>
      <c r="AC91" s="24">
        <f t="shared" si="149"/>
        <v>5</v>
      </c>
      <c r="AD91" s="24">
        <f t="shared" si="149"/>
        <v>11</v>
      </c>
      <c r="AE91" s="24">
        <f t="shared" si="149"/>
        <v>5</v>
      </c>
      <c r="AF91" s="24">
        <f t="shared" si="149"/>
        <v>3</v>
      </c>
      <c r="AG91" s="24">
        <f>COUNT(AG10:AG87)</f>
        <v>17</v>
      </c>
      <c r="AH91" s="24">
        <f t="shared" ref="AH91:BD91" si="150">COUNT(AH10:AH87)</f>
        <v>5</v>
      </c>
      <c r="AI91" s="24">
        <f t="shared" si="150"/>
        <v>31</v>
      </c>
      <c r="AJ91" s="24">
        <f t="shared" si="150"/>
        <v>5</v>
      </c>
      <c r="AK91" s="24">
        <f t="shared" si="150"/>
        <v>4</v>
      </c>
      <c r="AL91" s="24">
        <f t="shared" si="150"/>
        <v>4</v>
      </c>
      <c r="AM91" s="24">
        <f t="shared" si="150"/>
        <v>0</v>
      </c>
      <c r="AN91" s="24">
        <f t="shared" si="150"/>
        <v>17</v>
      </c>
      <c r="AO91" s="24">
        <f t="shared" si="150"/>
        <v>11</v>
      </c>
      <c r="AP91" s="24">
        <f t="shared" si="150"/>
        <v>31</v>
      </c>
      <c r="AQ91" s="24">
        <f t="shared" si="150"/>
        <v>11</v>
      </c>
      <c r="AR91" s="24">
        <f t="shared" si="150"/>
        <v>5</v>
      </c>
      <c r="AS91" s="24">
        <f t="shared" si="150"/>
        <v>10</v>
      </c>
      <c r="AT91" s="24">
        <f t="shared" si="150"/>
        <v>10</v>
      </c>
      <c r="AU91" s="24">
        <f t="shared" si="150"/>
        <v>32</v>
      </c>
      <c r="AV91" s="24">
        <f t="shared" si="150"/>
        <v>15</v>
      </c>
      <c r="AW91" s="24">
        <f t="shared" si="150"/>
        <v>1</v>
      </c>
      <c r="AX91" s="24">
        <f t="shared" si="150"/>
        <v>5</v>
      </c>
      <c r="AY91" s="24">
        <f t="shared" si="150"/>
        <v>0</v>
      </c>
      <c r="AZ91" s="24">
        <f t="shared" si="150"/>
        <v>0</v>
      </c>
      <c r="BA91" s="24">
        <f t="shared" si="150"/>
        <v>0</v>
      </c>
      <c r="BB91" s="24">
        <f t="shared" si="150"/>
        <v>0</v>
      </c>
      <c r="BC91" s="24">
        <f t="shared" si="150"/>
        <v>0</v>
      </c>
      <c r="BD91" s="24">
        <f t="shared" si="150"/>
        <v>0</v>
      </c>
      <c r="BE91" s="133"/>
      <c r="BF91" s="95"/>
      <c r="BG91" s="133"/>
      <c r="BH91" s="95"/>
      <c r="BI91" s="95"/>
      <c r="BJ91" s="95"/>
      <c r="BK91" s="95"/>
      <c r="BL91" s="87"/>
      <c r="BM91" s="130"/>
      <c r="BN91" s="87"/>
      <c r="BO91" s="95"/>
      <c r="BP91" s="12"/>
      <c r="BQ91" s="4"/>
      <c r="BR91" s="4"/>
      <c r="BS91" s="17"/>
      <c r="BT91" s="17"/>
      <c r="BU91" s="12"/>
      <c r="BZ91" s="12"/>
      <c r="CA91" s="12"/>
    </row>
    <row r="92" spans="1:79" s="11" customFormat="1">
      <c r="B92" s="12"/>
      <c r="C92" s="12"/>
      <c r="D92" s="12"/>
      <c r="E92" s="12"/>
      <c r="F92" s="36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37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133"/>
      <c r="BE92" s="133"/>
      <c r="BF92" s="95"/>
      <c r="BG92" s="133"/>
      <c r="BH92" s="95"/>
      <c r="BI92" s="95"/>
      <c r="BJ92" s="95"/>
      <c r="BK92" s="95"/>
      <c r="BL92" s="87"/>
      <c r="BM92" s="130"/>
      <c r="BN92" s="87"/>
      <c r="BO92" s="95"/>
      <c r="BP92" s="12"/>
      <c r="BQ92" s="4"/>
      <c r="BR92" s="4"/>
      <c r="BS92" s="17"/>
      <c r="BT92" s="17"/>
      <c r="BU92" s="12"/>
      <c r="BZ92" s="12"/>
      <c r="CA92" s="12"/>
    </row>
    <row r="93" spans="1:79" s="5" customFormat="1">
      <c r="A93" s="11"/>
      <c r="B93" s="4"/>
      <c r="C93" s="4"/>
      <c r="D93" s="4"/>
      <c r="E93" s="4"/>
      <c r="F93" s="38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37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119"/>
      <c r="BE93" s="119"/>
      <c r="BF93" s="84"/>
      <c r="BG93" s="119"/>
      <c r="BH93" s="84"/>
      <c r="BI93" s="84"/>
      <c r="BJ93" s="84"/>
      <c r="BK93" s="84"/>
      <c r="BL93" s="84"/>
      <c r="BM93" s="130"/>
      <c r="BN93" s="84"/>
      <c r="BO93" s="84"/>
      <c r="BP93" s="4"/>
      <c r="BQ93" s="4"/>
      <c r="BR93" s="4"/>
      <c r="BS93" s="7"/>
      <c r="BT93" s="7"/>
      <c r="BU93" s="4"/>
      <c r="BZ93" s="4"/>
      <c r="CA93" s="4"/>
    </row>
    <row r="94" spans="1:79">
      <c r="A94" s="5"/>
      <c r="F94" s="36"/>
      <c r="G94" s="36"/>
      <c r="H94" s="36"/>
      <c r="I94" s="36"/>
      <c r="J94" s="36"/>
      <c r="K94" s="33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7"/>
      <c r="AN94" s="94"/>
      <c r="AO94" s="94"/>
      <c r="AP94" s="92"/>
      <c r="AQ94" s="94"/>
      <c r="AR94" s="94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130"/>
      <c r="BE94" s="130"/>
      <c r="BF94" s="92"/>
      <c r="BG94" s="130"/>
      <c r="BH94" s="92"/>
      <c r="BI94" s="92"/>
      <c r="BJ94" s="92"/>
      <c r="BK94" s="92"/>
      <c r="BL94" s="83"/>
      <c r="BM94" s="130"/>
      <c r="BN94" s="83"/>
      <c r="BO94" s="83"/>
      <c r="BS94" s="36"/>
      <c r="BT94" s="36"/>
    </row>
    <row r="95" spans="1:79">
      <c r="B95" s="36"/>
      <c r="C95" s="33"/>
      <c r="D95" s="36"/>
      <c r="E95" s="33"/>
      <c r="F95" s="36"/>
      <c r="G95" s="36"/>
      <c r="H95" s="36"/>
      <c r="I95" s="36"/>
      <c r="J95" s="36"/>
      <c r="K95" s="33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7"/>
      <c r="AN95" s="94"/>
      <c r="AO95" s="94"/>
      <c r="AP95" s="92"/>
      <c r="AQ95" s="94"/>
      <c r="AR95" s="94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130"/>
      <c r="BE95" s="130"/>
      <c r="BF95" s="92"/>
      <c r="BG95" s="130"/>
      <c r="BH95" s="92"/>
      <c r="BI95" s="92"/>
      <c r="BJ95" s="92"/>
      <c r="BK95" s="92"/>
      <c r="BL95" s="83"/>
      <c r="BM95" s="130"/>
      <c r="BN95" s="83"/>
      <c r="BO95" s="83"/>
      <c r="BS95" s="36"/>
      <c r="BT95" s="36"/>
      <c r="BU95" s="36"/>
      <c r="BZ95" s="33"/>
      <c r="CA95" s="33"/>
    </row>
    <row r="96" spans="1:79">
      <c r="A96" s="39"/>
      <c r="B96" s="36"/>
      <c r="C96" s="33"/>
      <c r="D96" s="36"/>
      <c r="E96" s="33"/>
      <c r="F96" s="36"/>
      <c r="G96" s="36"/>
      <c r="H96" s="36"/>
      <c r="I96" s="36"/>
      <c r="J96" s="36"/>
      <c r="K96" s="33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7"/>
      <c r="AN96" s="94"/>
      <c r="AO96" s="94"/>
      <c r="AP96" s="92"/>
      <c r="AQ96" s="94"/>
      <c r="AR96" s="94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130"/>
      <c r="BE96" s="130"/>
      <c r="BF96" s="92"/>
      <c r="BG96" s="130"/>
      <c r="BH96" s="92"/>
      <c r="BI96" s="92"/>
      <c r="BJ96" s="92"/>
      <c r="BK96" s="92"/>
      <c r="BL96" s="83"/>
      <c r="BM96" s="130"/>
      <c r="BN96" s="83"/>
      <c r="BO96" s="83"/>
      <c r="BS96" s="36"/>
      <c r="BT96" s="36"/>
      <c r="BU96" s="36"/>
      <c r="BZ96" s="33"/>
      <c r="CA96" s="33"/>
    </row>
    <row r="97" spans="1:79">
      <c r="A97" s="39"/>
      <c r="B97" s="36"/>
      <c r="C97" s="33"/>
      <c r="D97" s="36"/>
      <c r="E97" s="33"/>
      <c r="F97" s="36"/>
      <c r="G97" s="36"/>
      <c r="H97" s="36"/>
      <c r="I97" s="36"/>
      <c r="J97" s="36"/>
      <c r="K97" s="33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7"/>
      <c r="AN97" s="94"/>
      <c r="AO97" s="94"/>
      <c r="AP97" s="92"/>
      <c r="AQ97" s="94"/>
      <c r="AR97" s="94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130"/>
      <c r="BE97" s="130"/>
      <c r="BF97" s="92"/>
      <c r="BG97" s="130"/>
      <c r="BH97" s="92"/>
      <c r="BI97" s="92"/>
      <c r="BJ97" s="92"/>
      <c r="BK97" s="92"/>
      <c r="BL97" s="83"/>
      <c r="BM97" s="130"/>
      <c r="BN97" s="83"/>
      <c r="BO97" s="83"/>
      <c r="BS97" s="36"/>
      <c r="BT97" s="36"/>
      <c r="BU97" s="36"/>
      <c r="BZ97" s="33"/>
      <c r="CA97" s="33"/>
    </row>
    <row r="98" spans="1:79">
      <c r="A98" s="39"/>
      <c r="B98" s="36"/>
      <c r="C98" s="33"/>
      <c r="D98" s="36"/>
      <c r="E98" s="33"/>
      <c r="F98" s="36"/>
      <c r="G98" s="36"/>
      <c r="H98" s="36"/>
      <c r="I98" s="36"/>
      <c r="J98" s="36"/>
      <c r="K98" s="33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7"/>
      <c r="AN98" s="94"/>
      <c r="AO98" s="94"/>
      <c r="AP98" s="92"/>
      <c r="AQ98" s="94"/>
      <c r="AR98" s="94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130"/>
      <c r="BE98" s="130"/>
      <c r="BF98" s="92"/>
      <c r="BG98" s="130"/>
      <c r="BH98" s="92"/>
      <c r="BI98" s="92"/>
      <c r="BJ98" s="92"/>
      <c r="BK98" s="92"/>
      <c r="BL98" s="83"/>
      <c r="BM98" s="130"/>
      <c r="BN98" s="83"/>
      <c r="BO98" s="83"/>
      <c r="BS98" s="36"/>
      <c r="BT98" s="36"/>
      <c r="BU98" s="36"/>
      <c r="BZ98" s="33"/>
      <c r="CA98" s="33"/>
    </row>
    <row r="99" spans="1:79" ht="13.5" customHeight="1">
      <c r="A99" s="39"/>
      <c r="B99" s="36"/>
      <c r="C99" s="33"/>
      <c r="D99" s="36"/>
      <c r="E99" s="33"/>
      <c r="F99" s="36"/>
      <c r="G99" s="36"/>
      <c r="H99" s="36"/>
      <c r="I99" s="36"/>
      <c r="J99" s="36"/>
      <c r="K99" s="33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7"/>
      <c r="AN99" s="94"/>
      <c r="AO99" s="94"/>
      <c r="AP99" s="92"/>
      <c r="AQ99" s="94"/>
      <c r="AR99" s="94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130"/>
      <c r="BE99" s="130"/>
      <c r="BF99" s="92"/>
      <c r="BG99" s="130"/>
      <c r="BH99" s="92"/>
      <c r="BI99" s="92"/>
      <c r="BJ99" s="92"/>
      <c r="BK99" s="92"/>
      <c r="BL99" s="83"/>
      <c r="BM99" s="130"/>
      <c r="BN99" s="83"/>
      <c r="BO99" s="83"/>
      <c r="BS99" s="36"/>
      <c r="BT99" s="36"/>
      <c r="BU99" s="36"/>
      <c r="BZ99" s="33"/>
      <c r="CA99" s="33"/>
    </row>
    <row r="100" spans="1:79">
      <c r="A100" s="39"/>
      <c r="B100" s="36"/>
      <c r="C100" s="33"/>
      <c r="D100" s="36"/>
      <c r="E100" s="33"/>
      <c r="F100" s="36"/>
      <c r="G100" s="36"/>
      <c r="H100" s="36"/>
      <c r="I100" s="36"/>
      <c r="J100" s="36"/>
      <c r="K100" s="33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7"/>
      <c r="AN100" s="94"/>
      <c r="AO100" s="94"/>
      <c r="AP100" s="92"/>
      <c r="AQ100" s="94"/>
      <c r="AR100" s="94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130"/>
      <c r="BE100" s="130"/>
      <c r="BF100" s="92"/>
      <c r="BG100" s="130"/>
      <c r="BH100" s="92"/>
      <c r="BI100" s="92"/>
      <c r="BJ100" s="92"/>
      <c r="BK100" s="92"/>
      <c r="BL100" s="83"/>
      <c r="BM100" s="130"/>
      <c r="BN100" s="83"/>
      <c r="BO100" s="83"/>
      <c r="BS100" s="36"/>
      <c r="BT100" s="36"/>
      <c r="BU100" s="36"/>
      <c r="BZ100" s="33"/>
      <c r="CA100" s="33"/>
    </row>
    <row r="101" spans="1:79">
      <c r="A101" s="39"/>
      <c r="C101" s="33"/>
      <c r="F101" s="36"/>
      <c r="G101" s="36"/>
      <c r="H101" s="36"/>
      <c r="I101" s="36"/>
      <c r="J101" s="36"/>
      <c r="K101" s="33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7"/>
      <c r="AN101" s="94"/>
      <c r="AO101" s="94"/>
      <c r="AP101" s="92"/>
      <c r="AQ101" s="94"/>
      <c r="AR101" s="94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130"/>
      <c r="BE101" s="130"/>
      <c r="BF101" s="92"/>
      <c r="BG101" s="130"/>
      <c r="BH101" s="92"/>
      <c r="BI101" s="92"/>
      <c r="BJ101" s="92"/>
      <c r="BK101" s="92"/>
      <c r="BL101" s="83"/>
      <c r="BM101" s="130"/>
      <c r="BN101" s="83"/>
      <c r="BO101" s="83"/>
      <c r="BS101" s="36"/>
      <c r="BT101" s="36"/>
    </row>
    <row r="102" spans="1:79">
      <c r="C102" s="36"/>
      <c r="F102" s="36"/>
      <c r="G102" s="36"/>
      <c r="H102" s="36"/>
      <c r="I102" s="36"/>
      <c r="J102" s="36"/>
      <c r="K102" s="33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7"/>
      <c r="AN102" s="94"/>
      <c r="AO102" s="94"/>
      <c r="AP102" s="92"/>
      <c r="AQ102" s="94"/>
      <c r="AR102" s="94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130"/>
      <c r="BE102" s="130"/>
      <c r="BF102" s="92"/>
      <c r="BG102" s="130"/>
      <c r="BH102" s="92"/>
      <c r="BI102" s="92"/>
      <c r="BJ102" s="92"/>
      <c r="BK102" s="92"/>
      <c r="BL102" s="83"/>
      <c r="BM102" s="130"/>
      <c r="BN102" s="83"/>
      <c r="BO102" s="83"/>
      <c r="BS102" s="36"/>
      <c r="BT102" s="36"/>
    </row>
    <row r="103" spans="1:79">
      <c r="C103" s="3"/>
      <c r="F103" s="36"/>
      <c r="G103" s="36"/>
      <c r="H103" s="36"/>
      <c r="I103" s="36"/>
      <c r="J103" s="36"/>
      <c r="K103" s="33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7"/>
      <c r="AN103" s="94"/>
      <c r="AO103" s="94"/>
      <c r="AP103" s="92"/>
      <c r="AQ103" s="94"/>
      <c r="AR103" s="94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130"/>
      <c r="BE103" s="130"/>
      <c r="BF103" s="92"/>
      <c r="BG103" s="130"/>
      <c r="BH103" s="92"/>
      <c r="BI103" s="92"/>
      <c r="BJ103" s="92"/>
      <c r="BK103" s="92"/>
      <c r="BL103" s="83"/>
      <c r="BM103" s="130"/>
      <c r="BN103" s="83"/>
      <c r="BO103" s="83"/>
      <c r="BS103" s="36"/>
      <c r="BT103" s="36"/>
    </row>
    <row r="104" spans="1:79">
      <c r="B104" s="36"/>
      <c r="C104" s="36"/>
      <c r="D104" s="36"/>
      <c r="E104" s="33"/>
      <c r="F104" s="36"/>
      <c r="G104" s="36"/>
      <c r="H104" s="36"/>
      <c r="I104" s="36"/>
      <c r="J104" s="36"/>
      <c r="K104" s="33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7"/>
      <c r="AN104" s="94"/>
      <c r="AO104" s="94"/>
      <c r="AP104" s="92"/>
      <c r="AQ104" s="94"/>
      <c r="AR104" s="94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130"/>
      <c r="BE104" s="130"/>
      <c r="BF104" s="92"/>
      <c r="BG104" s="130"/>
      <c r="BH104" s="92"/>
      <c r="BI104" s="92"/>
      <c r="BJ104" s="92"/>
      <c r="BK104" s="92"/>
      <c r="BL104" s="83"/>
      <c r="BM104" s="130"/>
      <c r="BN104" s="83"/>
      <c r="BO104" s="83"/>
      <c r="BS104" s="36"/>
      <c r="BT104" s="36"/>
      <c r="BZ104" s="33"/>
      <c r="CA104" s="33"/>
    </row>
    <row r="105" spans="1:79" s="35" customFormat="1">
      <c r="A105" s="1"/>
      <c r="B105" s="36"/>
      <c r="C105" s="36"/>
      <c r="D105" s="36"/>
      <c r="E105" s="36"/>
      <c r="F105" s="36"/>
      <c r="G105" s="36"/>
      <c r="H105" s="36"/>
      <c r="I105" s="36"/>
      <c r="J105" s="36"/>
      <c r="K105" s="33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7"/>
      <c r="AN105" s="94"/>
      <c r="AO105" s="94"/>
      <c r="AP105" s="92"/>
      <c r="AQ105" s="94"/>
      <c r="AR105" s="94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130"/>
      <c r="BE105" s="130"/>
      <c r="BF105" s="92"/>
      <c r="BG105" s="130"/>
      <c r="BH105" s="92"/>
      <c r="BI105" s="92"/>
      <c r="BJ105" s="92"/>
      <c r="BK105" s="92"/>
      <c r="BL105" s="93"/>
      <c r="BM105" s="130"/>
      <c r="BN105" s="93"/>
      <c r="BO105" s="93"/>
      <c r="BP105" s="4"/>
      <c r="BQ105" s="4"/>
      <c r="BR105" s="4"/>
      <c r="BS105" s="36"/>
      <c r="BT105" s="36"/>
      <c r="BU105" s="2"/>
      <c r="BZ105" s="36"/>
      <c r="CA105" s="36"/>
    </row>
    <row r="106" spans="1:79">
      <c r="B106" s="36"/>
      <c r="C106" s="36"/>
      <c r="D106" s="36"/>
      <c r="E106" s="33"/>
      <c r="F106" s="36"/>
      <c r="G106" s="36"/>
      <c r="H106" s="36"/>
      <c r="I106" s="36"/>
      <c r="J106" s="36"/>
      <c r="K106" s="33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7"/>
      <c r="AN106" s="94"/>
      <c r="AO106" s="94"/>
      <c r="AP106" s="92"/>
      <c r="AQ106" s="94"/>
      <c r="AR106" s="94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130"/>
      <c r="BE106" s="130"/>
      <c r="BF106" s="92"/>
      <c r="BG106" s="130"/>
      <c r="BH106" s="92"/>
      <c r="BI106" s="92"/>
      <c r="BJ106" s="92"/>
      <c r="BK106" s="92"/>
      <c r="BL106" s="83"/>
      <c r="BM106" s="130"/>
      <c r="BN106" s="83"/>
      <c r="BO106" s="83"/>
      <c r="BS106" s="36"/>
      <c r="BT106" s="36"/>
      <c r="BZ106" s="33"/>
      <c r="CA106" s="33"/>
    </row>
    <row r="107" spans="1:79">
      <c r="C107" s="36"/>
      <c r="F107" s="36"/>
      <c r="G107" s="36"/>
      <c r="H107" s="36"/>
      <c r="I107" s="36"/>
      <c r="J107" s="36"/>
      <c r="K107" s="33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7"/>
      <c r="AN107" s="94"/>
      <c r="AO107" s="94"/>
      <c r="AP107" s="92"/>
      <c r="AQ107" s="94"/>
      <c r="AR107" s="94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130"/>
      <c r="BE107" s="130"/>
      <c r="BF107" s="92"/>
      <c r="BG107" s="130"/>
      <c r="BH107" s="92"/>
      <c r="BI107" s="92"/>
      <c r="BJ107" s="92"/>
      <c r="BK107" s="92"/>
      <c r="BL107" s="83"/>
      <c r="BM107" s="130"/>
      <c r="BN107" s="83"/>
      <c r="BO107" s="83"/>
      <c r="BS107" s="36"/>
      <c r="BT107" s="36"/>
    </row>
    <row r="108" spans="1:79">
      <c r="F108" s="36"/>
      <c r="G108" s="36"/>
      <c r="H108" s="36"/>
      <c r="I108" s="36"/>
      <c r="J108" s="36"/>
      <c r="K108" s="33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7"/>
      <c r="AN108" s="94"/>
      <c r="AO108" s="94"/>
      <c r="AP108" s="92"/>
      <c r="AQ108" s="94"/>
      <c r="AR108" s="94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130"/>
      <c r="BE108" s="130"/>
      <c r="BF108" s="92"/>
      <c r="BG108" s="130"/>
      <c r="BH108" s="92"/>
      <c r="BI108" s="92"/>
      <c r="BJ108" s="92"/>
      <c r="BK108" s="92"/>
      <c r="BL108" s="83"/>
      <c r="BM108" s="130"/>
      <c r="BN108" s="83"/>
      <c r="BO108" s="83"/>
      <c r="BS108" s="36"/>
      <c r="BT108" s="36"/>
    </row>
    <row r="109" spans="1:79">
      <c r="F109" s="36"/>
      <c r="G109" s="36"/>
      <c r="H109" s="36"/>
      <c r="I109" s="36"/>
      <c r="J109" s="36"/>
      <c r="K109" s="33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7"/>
      <c r="AN109" s="94"/>
      <c r="AO109" s="94"/>
      <c r="AP109" s="92"/>
      <c r="AQ109" s="94"/>
      <c r="AR109" s="94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130"/>
      <c r="BE109" s="130"/>
      <c r="BF109" s="92"/>
      <c r="BG109" s="130"/>
      <c r="BH109" s="92"/>
      <c r="BI109" s="92"/>
      <c r="BJ109" s="92"/>
      <c r="BK109" s="92"/>
      <c r="BL109" s="83"/>
      <c r="BM109" s="130"/>
      <c r="BN109" s="83"/>
      <c r="BO109" s="83"/>
      <c r="BS109" s="36"/>
      <c r="BT109" s="36"/>
    </row>
    <row r="110" spans="1:79">
      <c r="F110" s="36"/>
      <c r="G110" s="36"/>
      <c r="H110" s="36"/>
      <c r="I110" s="36"/>
      <c r="J110" s="36"/>
      <c r="K110" s="33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7"/>
      <c r="AN110" s="94"/>
      <c r="AO110" s="94"/>
      <c r="AP110" s="92"/>
      <c r="AQ110" s="94"/>
      <c r="AR110" s="94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130"/>
      <c r="BE110" s="130"/>
      <c r="BF110" s="92"/>
      <c r="BG110" s="130"/>
      <c r="BH110" s="92"/>
      <c r="BI110" s="92"/>
      <c r="BJ110" s="92"/>
      <c r="BK110" s="92"/>
      <c r="BL110" s="83"/>
      <c r="BM110" s="130"/>
      <c r="BN110" s="83"/>
      <c r="BO110" s="83"/>
      <c r="BS110" s="36"/>
      <c r="BT110" s="36"/>
    </row>
    <row r="111" spans="1:79">
      <c r="B111" s="36"/>
      <c r="C111" s="36"/>
      <c r="D111" s="36"/>
      <c r="E111" s="33"/>
      <c r="F111" s="36"/>
      <c r="G111" s="36"/>
      <c r="H111" s="36"/>
      <c r="I111" s="36"/>
      <c r="J111" s="36"/>
      <c r="K111" s="33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7"/>
      <c r="AN111" s="94"/>
      <c r="AO111" s="94"/>
      <c r="AP111" s="92"/>
      <c r="AQ111" s="94"/>
      <c r="AR111" s="94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130"/>
      <c r="BE111" s="130"/>
      <c r="BF111" s="92"/>
      <c r="BG111" s="130"/>
      <c r="BH111" s="92"/>
      <c r="BI111" s="92"/>
      <c r="BJ111" s="92"/>
      <c r="BK111" s="92"/>
      <c r="BL111" s="83"/>
      <c r="BM111" s="130"/>
      <c r="BN111" s="83"/>
      <c r="BO111" s="83"/>
      <c r="BS111" s="36"/>
      <c r="BT111" s="36"/>
      <c r="BZ111" s="33"/>
      <c r="CA111" s="33"/>
    </row>
    <row r="112" spans="1:79">
      <c r="B112" s="36"/>
      <c r="C112" s="33"/>
      <c r="D112" s="36"/>
      <c r="E112" s="33"/>
      <c r="F112" s="36"/>
      <c r="G112" s="36"/>
      <c r="H112" s="36"/>
      <c r="I112" s="36"/>
      <c r="J112" s="36"/>
      <c r="K112" s="33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7"/>
      <c r="AN112" s="94"/>
      <c r="AO112" s="94"/>
      <c r="AP112" s="92"/>
      <c r="AQ112" s="94"/>
      <c r="AR112" s="94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130"/>
      <c r="BE112" s="130"/>
      <c r="BF112" s="92"/>
      <c r="BG112" s="130"/>
      <c r="BH112" s="92"/>
      <c r="BI112" s="92"/>
      <c r="BJ112" s="92"/>
      <c r="BK112" s="92"/>
      <c r="BL112" s="83"/>
      <c r="BM112" s="130"/>
      <c r="BN112" s="83"/>
      <c r="BO112" s="83"/>
      <c r="BS112" s="36"/>
      <c r="BT112" s="36"/>
      <c r="BZ112" s="33"/>
      <c r="CA112" s="33"/>
    </row>
    <row r="113" spans="1:79">
      <c r="A113" s="35"/>
      <c r="B113" s="36"/>
      <c r="C113" s="33"/>
      <c r="D113" s="36"/>
      <c r="E113" s="36"/>
      <c r="F113" s="36"/>
      <c r="G113" s="36"/>
      <c r="H113" s="36"/>
      <c r="I113" s="36"/>
      <c r="J113" s="36"/>
      <c r="K113" s="33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7"/>
      <c r="AN113" s="94"/>
      <c r="AO113" s="94"/>
      <c r="AP113" s="92"/>
      <c r="AQ113" s="94"/>
      <c r="AR113" s="94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130"/>
      <c r="BE113" s="130"/>
      <c r="BF113" s="92"/>
      <c r="BG113" s="130"/>
      <c r="BH113" s="92"/>
      <c r="BI113" s="92"/>
      <c r="BJ113" s="92"/>
      <c r="BK113" s="92"/>
      <c r="BL113" s="83"/>
      <c r="BM113" s="130"/>
      <c r="BN113" s="83"/>
      <c r="BO113" s="83"/>
      <c r="BS113" s="36"/>
      <c r="BT113" s="36"/>
      <c r="BZ113" s="36"/>
      <c r="CA113" s="36"/>
    </row>
    <row r="114" spans="1:79">
      <c r="A114" s="35"/>
      <c r="C114" s="33"/>
      <c r="F114" s="36"/>
      <c r="G114" s="36"/>
      <c r="H114" s="36"/>
      <c r="I114" s="36"/>
      <c r="J114" s="36"/>
      <c r="K114" s="33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7"/>
      <c r="AN114" s="94"/>
      <c r="AO114" s="94"/>
      <c r="AP114" s="92"/>
      <c r="AQ114" s="94"/>
      <c r="AR114" s="94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130"/>
      <c r="BE114" s="130"/>
      <c r="BF114" s="92"/>
      <c r="BG114" s="130"/>
      <c r="BH114" s="92"/>
      <c r="BI114" s="92"/>
      <c r="BJ114" s="92"/>
      <c r="BK114" s="92"/>
      <c r="BL114" s="83"/>
      <c r="BM114" s="130"/>
      <c r="BN114" s="83"/>
      <c r="BO114" s="83"/>
      <c r="BS114" s="36"/>
      <c r="BT114" s="36"/>
    </row>
    <row r="115" spans="1:79">
      <c r="A115" s="35"/>
      <c r="F115" s="36"/>
      <c r="G115" s="36"/>
      <c r="H115" s="36"/>
      <c r="I115" s="36"/>
      <c r="J115" s="36"/>
      <c r="K115" s="33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7"/>
      <c r="AN115" s="94"/>
      <c r="AO115" s="94"/>
      <c r="AP115" s="92"/>
      <c r="AQ115" s="94"/>
      <c r="AR115" s="94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130"/>
      <c r="BE115" s="130"/>
      <c r="BF115" s="92"/>
      <c r="BG115" s="130"/>
      <c r="BH115" s="92"/>
      <c r="BI115" s="92"/>
      <c r="BJ115" s="92"/>
      <c r="BK115" s="92"/>
      <c r="BL115" s="83"/>
      <c r="BM115" s="130"/>
      <c r="BN115" s="83"/>
      <c r="BO115" s="83"/>
      <c r="BS115" s="36"/>
      <c r="BT115" s="36"/>
    </row>
    <row r="116" spans="1:79">
      <c r="A116" s="35"/>
      <c r="F116" s="36"/>
      <c r="G116" s="36"/>
      <c r="H116" s="36"/>
      <c r="I116" s="36"/>
      <c r="J116" s="36"/>
      <c r="K116" s="33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7"/>
      <c r="AN116" s="94"/>
      <c r="AO116" s="94"/>
      <c r="AP116" s="92"/>
      <c r="AQ116" s="94"/>
      <c r="AR116" s="94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130"/>
      <c r="BE116" s="130"/>
      <c r="BF116" s="92"/>
      <c r="BG116" s="130"/>
      <c r="BH116" s="92"/>
      <c r="BI116" s="92"/>
      <c r="BJ116" s="92"/>
      <c r="BK116" s="92"/>
      <c r="BL116" s="83"/>
      <c r="BM116" s="130"/>
      <c r="BN116" s="83"/>
      <c r="BO116" s="83"/>
      <c r="BS116" s="36"/>
      <c r="BT116" s="36"/>
    </row>
    <row r="117" spans="1:79">
      <c r="A117" s="35"/>
      <c r="F117" s="36"/>
      <c r="G117" s="36"/>
      <c r="H117" s="36"/>
      <c r="I117" s="36"/>
      <c r="J117" s="36"/>
      <c r="K117" s="33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7"/>
      <c r="AN117" s="94"/>
      <c r="AO117" s="94"/>
      <c r="AP117" s="92"/>
      <c r="AQ117" s="94"/>
      <c r="AR117" s="94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130"/>
      <c r="BE117" s="130"/>
      <c r="BF117" s="92"/>
      <c r="BG117" s="130"/>
      <c r="BH117" s="92"/>
      <c r="BI117" s="92"/>
      <c r="BJ117" s="92"/>
      <c r="BK117" s="92"/>
      <c r="BL117" s="83"/>
      <c r="BM117" s="130"/>
      <c r="BN117" s="83"/>
      <c r="BO117" s="83"/>
      <c r="BS117" s="36"/>
      <c r="BT117" s="36"/>
    </row>
    <row r="118" spans="1:79">
      <c r="A118" s="35"/>
      <c r="B118" s="36"/>
      <c r="C118" s="36"/>
      <c r="D118" s="36"/>
      <c r="E118" s="33"/>
      <c r="F118" s="36"/>
      <c r="G118" s="36"/>
      <c r="H118" s="36"/>
      <c r="I118" s="36"/>
      <c r="J118" s="36"/>
      <c r="K118" s="33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7"/>
      <c r="AN118" s="94"/>
      <c r="AO118" s="94"/>
      <c r="AP118" s="92"/>
      <c r="AQ118" s="94"/>
      <c r="AR118" s="94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130"/>
      <c r="BE118" s="130"/>
      <c r="BF118" s="92"/>
      <c r="BG118" s="130"/>
      <c r="BH118" s="92"/>
      <c r="BI118" s="92"/>
      <c r="BJ118" s="92"/>
      <c r="BK118" s="92"/>
      <c r="BL118" s="83"/>
      <c r="BM118" s="130"/>
      <c r="BN118" s="83"/>
      <c r="BO118" s="83"/>
      <c r="BS118" s="36"/>
      <c r="BT118" s="36"/>
      <c r="BZ118" s="33"/>
      <c r="CA118" s="33"/>
    </row>
    <row r="119" spans="1:79" ht="13.5" customHeight="1">
      <c r="A119" s="35"/>
      <c r="F119" s="36"/>
      <c r="G119" s="36"/>
      <c r="H119" s="36"/>
      <c r="I119" s="36"/>
      <c r="J119" s="36"/>
      <c r="K119" s="33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7"/>
      <c r="AN119" s="94"/>
      <c r="AO119" s="94"/>
      <c r="AP119" s="92"/>
      <c r="AQ119" s="94"/>
      <c r="AR119" s="94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2"/>
      <c r="BD119" s="130"/>
      <c r="BE119" s="130"/>
      <c r="BF119" s="92"/>
      <c r="BG119" s="130"/>
      <c r="BH119" s="92"/>
      <c r="BI119" s="92"/>
      <c r="BJ119" s="92"/>
      <c r="BK119" s="92"/>
      <c r="BL119" s="83"/>
      <c r="BM119" s="130"/>
      <c r="BN119" s="83"/>
      <c r="BO119" s="83"/>
      <c r="BS119" s="36"/>
      <c r="BT119" s="36"/>
    </row>
    <row r="120" spans="1:79">
      <c r="A120" s="35"/>
      <c r="C120" s="3"/>
      <c r="F120" s="36"/>
      <c r="G120" s="36"/>
      <c r="H120" s="36"/>
      <c r="I120" s="36"/>
      <c r="J120" s="36"/>
      <c r="K120" s="33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7"/>
      <c r="AN120" s="94"/>
      <c r="AO120" s="94"/>
      <c r="AP120" s="92"/>
      <c r="AQ120" s="94"/>
      <c r="AR120" s="94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92"/>
      <c r="BD120" s="130"/>
      <c r="BE120" s="130"/>
      <c r="BF120" s="92"/>
      <c r="BG120" s="130"/>
      <c r="BH120" s="92"/>
      <c r="BI120" s="92"/>
      <c r="BJ120" s="92"/>
      <c r="BK120" s="92"/>
      <c r="BL120" s="83"/>
      <c r="BM120" s="130"/>
      <c r="BN120" s="83"/>
      <c r="BO120" s="83"/>
      <c r="BS120" s="36"/>
      <c r="BT120" s="36"/>
    </row>
    <row r="121" spans="1:79">
      <c r="A121" s="35"/>
      <c r="B121" s="36"/>
      <c r="C121" s="33"/>
      <c r="D121" s="36"/>
      <c r="E121" s="33"/>
      <c r="F121" s="36"/>
      <c r="G121" s="36"/>
      <c r="H121" s="36"/>
      <c r="I121" s="36"/>
      <c r="J121" s="36"/>
      <c r="K121" s="33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7"/>
      <c r="AN121" s="94"/>
      <c r="AO121" s="94"/>
      <c r="AP121" s="92"/>
      <c r="AQ121" s="94"/>
      <c r="AR121" s="94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92"/>
      <c r="BD121" s="130"/>
      <c r="BE121" s="130"/>
      <c r="BF121" s="92"/>
      <c r="BG121" s="130"/>
      <c r="BH121" s="92"/>
      <c r="BI121" s="92"/>
      <c r="BJ121" s="92"/>
      <c r="BK121" s="92"/>
      <c r="BL121" s="83"/>
      <c r="BM121" s="130"/>
      <c r="BN121" s="83"/>
      <c r="BO121" s="83"/>
      <c r="BS121" s="36"/>
      <c r="BT121" s="36"/>
      <c r="BZ121" s="33"/>
      <c r="CA121" s="33"/>
    </row>
    <row r="122" spans="1:79">
      <c r="A122" s="35"/>
      <c r="B122" s="36"/>
      <c r="C122" s="33"/>
      <c r="D122" s="36"/>
      <c r="E122" s="36"/>
      <c r="F122" s="36"/>
      <c r="G122" s="36"/>
      <c r="H122" s="36"/>
      <c r="I122" s="36"/>
      <c r="J122" s="36"/>
      <c r="K122" s="33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7"/>
      <c r="AN122" s="94"/>
      <c r="AO122" s="94"/>
      <c r="AP122" s="92"/>
      <c r="AQ122" s="94"/>
      <c r="AR122" s="94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130"/>
      <c r="BE122" s="130"/>
      <c r="BF122" s="92"/>
      <c r="BG122" s="130"/>
      <c r="BH122" s="92"/>
      <c r="BI122" s="92"/>
      <c r="BJ122" s="92"/>
      <c r="BK122" s="92"/>
      <c r="BL122" s="83"/>
      <c r="BM122" s="130"/>
      <c r="BN122" s="83"/>
      <c r="BO122" s="83"/>
      <c r="BS122" s="36"/>
      <c r="BT122" s="36"/>
      <c r="BZ122" s="36"/>
      <c r="CA122" s="36"/>
    </row>
    <row r="123" spans="1:79">
      <c r="A123" s="35"/>
      <c r="B123" s="36"/>
      <c r="C123" s="33"/>
      <c r="D123" s="36"/>
      <c r="E123" s="33"/>
      <c r="F123" s="36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130"/>
      <c r="BE123" s="130"/>
      <c r="BF123" s="92"/>
      <c r="BG123" s="130"/>
      <c r="BH123" s="92"/>
      <c r="BI123" s="92"/>
      <c r="BJ123" s="92"/>
      <c r="BK123" s="92"/>
      <c r="BL123" s="91"/>
      <c r="BM123" s="130"/>
      <c r="BN123" s="91"/>
      <c r="BO123" s="91"/>
      <c r="BS123" s="36"/>
      <c r="BT123" s="36"/>
      <c r="BZ123" s="33"/>
      <c r="CA123" s="33"/>
    </row>
    <row r="124" spans="1:79">
      <c r="A124" s="35"/>
      <c r="B124" s="36"/>
      <c r="C124" s="33"/>
      <c r="D124" s="36"/>
      <c r="E124" s="36"/>
      <c r="F124" s="36"/>
      <c r="G124" s="36"/>
      <c r="H124" s="36"/>
      <c r="I124" s="36"/>
      <c r="J124" s="36"/>
      <c r="K124" s="33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7"/>
      <c r="AN124" s="94"/>
      <c r="AO124" s="94"/>
      <c r="AP124" s="92"/>
      <c r="AQ124" s="94"/>
      <c r="AR124" s="94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130"/>
      <c r="BE124" s="130"/>
      <c r="BF124" s="92"/>
      <c r="BG124" s="130"/>
      <c r="BH124" s="92"/>
      <c r="BI124" s="92"/>
      <c r="BJ124" s="92"/>
      <c r="BK124" s="92"/>
      <c r="BL124" s="83"/>
      <c r="BM124" s="130"/>
      <c r="BN124" s="83"/>
      <c r="BO124" s="83"/>
      <c r="BS124" s="36"/>
      <c r="BT124" s="36"/>
      <c r="BZ124" s="36"/>
      <c r="CA124" s="36"/>
    </row>
    <row r="125" spans="1:79">
      <c r="A125" s="35"/>
      <c r="B125" s="36"/>
      <c r="C125" s="36"/>
      <c r="D125" s="36"/>
      <c r="E125" s="36"/>
      <c r="F125" s="36"/>
      <c r="G125" s="36"/>
      <c r="H125" s="36"/>
      <c r="I125" s="36"/>
      <c r="J125" s="36"/>
      <c r="K125" s="33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7"/>
      <c r="AN125" s="94"/>
      <c r="AO125" s="94"/>
      <c r="AP125" s="92"/>
      <c r="AQ125" s="94"/>
      <c r="AR125" s="94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2"/>
      <c r="BD125" s="130"/>
      <c r="BE125" s="130"/>
      <c r="BF125" s="92"/>
      <c r="BG125" s="130"/>
      <c r="BH125" s="92"/>
      <c r="BI125" s="92"/>
      <c r="BJ125" s="92"/>
      <c r="BK125" s="92"/>
      <c r="BL125" s="83"/>
      <c r="BM125" s="130"/>
      <c r="BN125" s="83"/>
      <c r="BO125" s="83"/>
      <c r="BS125" s="36"/>
      <c r="BT125" s="36"/>
      <c r="BZ125" s="36"/>
      <c r="CA125" s="36"/>
    </row>
    <row r="126" spans="1:79">
      <c r="A126" s="35"/>
      <c r="B126" s="36"/>
      <c r="C126" s="33"/>
      <c r="D126" s="36"/>
      <c r="E126" s="36"/>
      <c r="F126" s="36"/>
      <c r="G126" s="36"/>
      <c r="H126" s="36"/>
      <c r="I126" s="36"/>
      <c r="J126" s="36"/>
      <c r="K126" s="33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7"/>
      <c r="AN126" s="94"/>
      <c r="AO126" s="94"/>
      <c r="AP126" s="92"/>
      <c r="AQ126" s="94"/>
      <c r="AR126" s="94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92"/>
      <c r="BD126" s="130"/>
      <c r="BE126" s="130"/>
      <c r="BF126" s="92"/>
      <c r="BG126" s="130"/>
      <c r="BH126" s="92"/>
      <c r="BI126" s="92"/>
      <c r="BJ126" s="92"/>
      <c r="BK126" s="92"/>
      <c r="BL126" s="83"/>
      <c r="BM126" s="130"/>
      <c r="BN126" s="83"/>
      <c r="BO126" s="83"/>
      <c r="BS126" s="36"/>
      <c r="BT126" s="36"/>
      <c r="BZ126" s="36"/>
      <c r="CA126" s="36"/>
    </row>
    <row r="127" spans="1:79">
      <c r="A127" s="35"/>
      <c r="B127" s="36"/>
      <c r="C127" s="33"/>
      <c r="D127" s="36"/>
      <c r="E127" s="36"/>
      <c r="F127" s="36"/>
      <c r="G127" s="36"/>
      <c r="H127" s="36"/>
      <c r="I127" s="36"/>
      <c r="J127" s="36"/>
      <c r="K127" s="33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7"/>
      <c r="AN127" s="94"/>
      <c r="AO127" s="94"/>
      <c r="AP127" s="92"/>
      <c r="AQ127" s="94"/>
      <c r="AR127" s="94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130"/>
      <c r="BE127" s="130"/>
      <c r="BF127" s="92"/>
      <c r="BG127" s="130"/>
      <c r="BH127" s="92"/>
      <c r="BI127" s="92"/>
      <c r="BJ127" s="92"/>
      <c r="BK127" s="92"/>
      <c r="BL127" s="83"/>
      <c r="BM127" s="130"/>
      <c r="BN127" s="83"/>
      <c r="BO127" s="83"/>
      <c r="BS127" s="36"/>
      <c r="BT127" s="36"/>
      <c r="BZ127" s="36"/>
      <c r="CA127" s="36"/>
    </row>
    <row r="128" spans="1:79">
      <c r="A128" s="35"/>
      <c r="B128" s="36"/>
      <c r="C128" s="36"/>
      <c r="D128" s="36"/>
      <c r="E128" s="36"/>
      <c r="G128" s="36"/>
      <c r="H128" s="36"/>
      <c r="I128" s="36"/>
      <c r="J128" s="36"/>
      <c r="K128" s="33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7"/>
      <c r="AN128" s="94"/>
      <c r="AO128" s="94"/>
      <c r="AP128" s="92"/>
      <c r="AQ128" s="94"/>
      <c r="AR128" s="94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92"/>
      <c r="BD128" s="130"/>
      <c r="BE128" s="130"/>
      <c r="BF128" s="92"/>
      <c r="BG128" s="130"/>
      <c r="BH128" s="92"/>
      <c r="BI128" s="92"/>
      <c r="BJ128" s="92"/>
      <c r="BK128" s="92"/>
      <c r="BL128" s="83"/>
      <c r="BM128" s="130"/>
      <c r="BN128" s="83"/>
      <c r="BO128" s="83"/>
      <c r="BS128" s="36"/>
      <c r="BT128" s="36"/>
      <c r="BZ128" s="36"/>
      <c r="CA128" s="36"/>
    </row>
    <row r="129" spans="2:79">
      <c r="B129" s="36"/>
      <c r="C129" s="36"/>
      <c r="D129" s="36"/>
      <c r="E129" s="36"/>
      <c r="G129" s="36"/>
      <c r="H129" s="36"/>
      <c r="I129" s="36"/>
      <c r="J129" s="36"/>
      <c r="K129" s="33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7"/>
      <c r="AN129" s="94"/>
      <c r="AO129" s="94"/>
      <c r="AP129" s="92"/>
      <c r="AQ129" s="94"/>
      <c r="AR129" s="94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130"/>
      <c r="BE129" s="130"/>
      <c r="BF129" s="92"/>
      <c r="BG129" s="130"/>
      <c r="BH129" s="92"/>
      <c r="BI129" s="92"/>
      <c r="BJ129" s="92"/>
      <c r="BK129" s="92"/>
      <c r="BL129" s="83"/>
      <c r="BM129" s="130"/>
      <c r="BN129" s="83"/>
      <c r="BO129" s="83"/>
      <c r="BS129" s="36"/>
      <c r="BT129" s="36"/>
      <c r="BZ129" s="36"/>
      <c r="CA129" s="36"/>
    </row>
    <row r="130" spans="2:79">
      <c r="B130" s="36"/>
      <c r="C130" s="36"/>
      <c r="D130" s="36"/>
      <c r="E130" s="36"/>
      <c r="G130" s="36"/>
      <c r="H130" s="36"/>
      <c r="I130" s="36"/>
      <c r="J130" s="36"/>
      <c r="K130" s="33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7"/>
      <c r="AN130" s="94"/>
      <c r="AO130" s="94"/>
      <c r="AP130" s="92"/>
      <c r="AQ130" s="94"/>
      <c r="AR130" s="94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130"/>
      <c r="BE130" s="130"/>
      <c r="BF130" s="92"/>
      <c r="BG130" s="130"/>
      <c r="BH130" s="92"/>
      <c r="BI130" s="92"/>
      <c r="BJ130" s="92"/>
      <c r="BK130" s="92"/>
      <c r="BL130" s="83"/>
      <c r="BM130" s="130"/>
      <c r="BN130" s="83"/>
      <c r="BO130" s="83"/>
      <c r="BS130" s="36"/>
      <c r="BT130" s="36"/>
      <c r="BZ130" s="36"/>
      <c r="CA130" s="36"/>
    </row>
    <row r="131" spans="2:79">
      <c r="G131" s="36"/>
      <c r="H131" s="36"/>
      <c r="I131" s="36"/>
      <c r="J131" s="36"/>
      <c r="K131" s="33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7"/>
      <c r="AN131" s="94"/>
      <c r="AO131" s="94"/>
      <c r="AP131" s="92"/>
      <c r="AQ131" s="94"/>
      <c r="AR131" s="94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130"/>
      <c r="BE131" s="130"/>
      <c r="BF131" s="92"/>
      <c r="BG131" s="130"/>
      <c r="BH131" s="92"/>
      <c r="BI131" s="92"/>
      <c r="BJ131" s="92"/>
      <c r="BK131" s="92"/>
      <c r="BL131" s="83"/>
      <c r="BM131" s="130"/>
      <c r="BN131" s="83"/>
      <c r="BO131" s="83"/>
    </row>
    <row r="132" spans="2:79">
      <c r="G132" s="36"/>
      <c r="H132" s="36"/>
      <c r="I132" s="36"/>
      <c r="J132" s="36"/>
      <c r="K132" s="33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7"/>
      <c r="AN132" s="94"/>
      <c r="AO132" s="94"/>
      <c r="AP132" s="92"/>
      <c r="AQ132" s="94"/>
      <c r="AR132" s="94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130"/>
      <c r="BE132" s="130"/>
      <c r="BF132" s="92"/>
      <c r="BG132" s="130"/>
      <c r="BH132" s="92"/>
      <c r="BI132" s="92"/>
      <c r="BJ132" s="92"/>
      <c r="BK132" s="92"/>
      <c r="BL132" s="83"/>
      <c r="BM132" s="130"/>
      <c r="BN132" s="83"/>
      <c r="BO132" s="83"/>
    </row>
    <row r="133" spans="2:79">
      <c r="G133" s="36"/>
      <c r="H133" s="36"/>
      <c r="I133" s="36"/>
      <c r="J133" s="36"/>
      <c r="K133" s="33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7"/>
      <c r="AN133" s="94"/>
      <c r="AO133" s="94"/>
      <c r="AP133" s="92"/>
      <c r="AQ133" s="94"/>
      <c r="AR133" s="94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92"/>
      <c r="BD133" s="130"/>
      <c r="BE133" s="130"/>
      <c r="BF133" s="92"/>
      <c r="BG133" s="130"/>
      <c r="BH133" s="92"/>
      <c r="BI133" s="92"/>
      <c r="BJ133" s="92"/>
      <c r="BK133" s="92"/>
      <c r="BL133" s="83"/>
      <c r="BM133" s="130"/>
      <c r="BN133" s="83"/>
      <c r="BO133" s="83"/>
    </row>
    <row r="134" spans="2:79">
      <c r="G134" s="36"/>
      <c r="H134" s="36"/>
      <c r="I134" s="36"/>
      <c r="J134" s="36"/>
      <c r="K134" s="33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7"/>
      <c r="AN134" s="94"/>
      <c r="AO134" s="94"/>
      <c r="AP134" s="92"/>
      <c r="AQ134" s="94"/>
      <c r="AR134" s="94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130"/>
      <c r="BE134" s="130"/>
      <c r="BF134" s="92"/>
      <c r="BG134" s="130"/>
      <c r="BH134" s="92"/>
      <c r="BI134" s="92"/>
      <c r="BJ134" s="92"/>
      <c r="BK134" s="92"/>
      <c r="BL134" s="83"/>
      <c r="BM134" s="130"/>
      <c r="BN134" s="83"/>
      <c r="BO134" s="83"/>
    </row>
    <row r="135" spans="2:79">
      <c r="G135" s="36"/>
      <c r="H135" s="36"/>
      <c r="I135" s="36"/>
      <c r="J135" s="36"/>
      <c r="K135" s="33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7"/>
      <c r="AN135" s="94"/>
      <c r="AO135" s="94"/>
      <c r="AP135" s="92"/>
      <c r="AQ135" s="94"/>
      <c r="AR135" s="94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2"/>
      <c r="BD135" s="130"/>
      <c r="BE135" s="130"/>
      <c r="BF135" s="92"/>
      <c r="BG135" s="130"/>
      <c r="BH135" s="92"/>
      <c r="BI135" s="92"/>
      <c r="BJ135" s="92"/>
      <c r="BK135" s="92"/>
      <c r="BL135" s="83"/>
      <c r="BM135" s="130"/>
      <c r="BN135" s="83"/>
      <c r="BO135" s="83"/>
    </row>
    <row r="136" spans="2:79">
      <c r="G136" s="36"/>
      <c r="H136" s="36"/>
      <c r="I136" s="36"/>
      <c r="J136" s="36"/>
      <c r="K136" s="33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7"/>
      <c r="AN136" s="94"/>
      <c r="AO136" s="94"/>
      <c r="AP136" s="92"/>
      <c r="AQ136" s="94"/>
      <c r="AR136" s="94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130"/>
      <c r="BE136" s="130"/>
      <c r="BF136" s="92"/>
      <c r="BG136" s="130"/>
      <c r="BH136" s="92"/>
      <c r="BI136" s="92"/>
      <c r="BJ136" s="92"/>
      <c r="BK136" s="92"/>
      <c r="BL136" s="83"/>
      <c r="BM136" s="131"/>
      <c r="BN136" s="83"/>
      <c r="BO136" s="83"/>
    </row>
    <row r="137" spans="2:79">
      <c r="G137" s="36"/>
      <c r="H137" s="36"/>
      <c r="I137" s="36"/>
      <c r="J137" s="36"/>
      <c r="K137" s="33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7"/>
      <c r="AN137" s="94"/>
      <c r="AO137" s="94"/>
      <c r="AP137" s="92"/>
      <c r="AQ137" s="94"/>
      <c r="AR137" s="94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130"/>
      <c r="BE137" s="130"/>
      <c r="BF137" s="92"/>
      <c r="BG137" s="130"/>
      <c r="BH137" s="92"/>
      <c r="BI137" s="92"/>
      <c r="BJ137" s="92"/>
      <c r="BK137" s="92"/>
      <c r="BL137" s="83"/>
      <c r="BM137" s="131"/>
      <c r="BN137" s="83"/>
      <c r="BO137" s="83"/>
    </row>
    <row r="138" spans="2:79">
      <c r="G138" s="36"/>
      <c r="H138" s="36"/>
      <c r="I138" s="36"/>
      <c r="J138" s="36"/>
      <c r="K138" s="33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7"/>
      <c r="AN138" s="94"/>
      <c r="AO138" s="94"/>
      <c r="AP138" s="92"/>
      <c r="AQ138" s="94"/>
      <c r="AR138" s="94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92"/>
      <c r="BD138" s="130"/>
      <c r="BE138" s="130"/>
      <c r="BF138" s="92"/>
      <c r="BG138" s="130"/>
      <c r="BH138" s="92"/>
      <c r="BI138" s="92"/>
      <c r="BJ138" s="92"/>
      <c r="BK138" s="92"/>
      <c r="BL138" s="83"/>
      <c r="BM138" s="119"/>
      <c r="BN138" s="83"/>
      <c r="BO138" s="83"/>
    </row>
    <row r="139" spans="2:79"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Q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1</v>
      </c>
      <c r="AE139" s="2">
        <v>0</v>
      </c>
      <c r="AF139" s="2">
        <v>0</v>
      </c>
      <c r="AH139" s="2">
        <v>0</v>
      </c>
      <c r="AI139" s="2">
        <v>0</v>
      </c>
      <c r="AN139" s="93">
        <v>0</v>
      </c>
      <c r="AO139" s="93">
        <v>0</v>
      </c>
      <c r="AP139" s="93">
        <v>0</v>
      </c>
      <c r="AQ139" s="93">
        <v>0</v>
      </c>
      <c r="AR139" s="93">
        <v>0</v>
      </c>
      <c r="AS139" s="93">
        <v>0</v>
      </c>
      <c r="AT139" s="93">
        <v>0</v>
      </c>
      <c r="AU139" s="93">
        <v>0</v>
      </c>
      <c r="AV139" s="93">
        <v>0</v>
      </c>
      <c r="AW139" s="93">
        <v>0</v>
      </c>
      <c r="AX139" s="93">
        <v>0</v>
      </c>
      <c r="AY139" s="93">
        <v>0</v>
      </c>
      <c r="AZ139" s="93">
        <v>0</v>
      </c>
      <c r="BA139" s="93">
        <v>0</v>
      </c>
      <c r="BB139" s="93">
        <v>0</v>
      </c>
      <c r="BC139" s="93"/>
      <c r="BD139" s="131"/>
      <c r="BE139" s="131"/>
      <c r="BF139" s="93"/>
      <c r="BG139" s="131"/>
      <c r="BH139" s="93"/>
      <c r="BI139" s="93"/>
      <c r="BJ139" s="93"/>
      <c r="BK139" s="93"/>
      <c r="BL139" s="83"/>
      <c r="BN139" s="83"/>
      <c r="BO139" s="83"/>
    </row>
    <row r="140" spans="2:79"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Q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AE140" s="2">
        <v>0</v>
      </c>
      <c r="AF140" s="2">
        <v>0</v>
      </c>
      <c r="AH140" s="2">
        <v>0</v>
      </c>
      <c r="AI140" s="2">
        <v>0</v>
      </c>
      <c r="AN140" s="93">
        <v>0</v>
      </c>
      <c r="AO140" s="93">
        <v>0</v>
      </c>
      <c r="AP140" s="93">
        <v>0</v>
      </c>
      <c r="AQ140" s="93">
        <v>0</v>
      </c>
      <c r="AR140" s="93">
        <v>0</v>
      </c>
      <c r="AS140" s="93">
        <v>0</v>
      </c>
      <c r="AT140" s="93">
        <v>0</v>
      </c>
      <c r="AU140" s="93">
        <v>0</v>
      </c>
      <c r="AV140" s="93">
        <v>0</v>
      </c>
      <c r="AW140" s="93">
        <v>0</v>
      </c>
      <c r="AX140" s="93">
        <v>0</v>
      </c>
      <c r="AY140" s="93">
        <v>0</v>
      </c>
      <c r="AZ140" s="93">
        <v>0</v>
      </c>
      <c r="BA140" s="93">
        <v>0</v>
      </c>
      <c r="BB140" s="93">
        <v>0</v>
      </c>
      <c r="BC140" s="93"/>
      <c r="BD140" s="131"/>
      <c r="BE140" s="131"/>
      <c r="BF140" s="93"/>
      <c r="BG140" s="131"/>
      <c r="BH140" s="93"/>
      <c r="BI140" s="93"/>
      <c r="BJ140" s="93"/>
      <c r="BK140" s="93"/>
      <c r="BL140" s="83"/>
      <c r="BN140" s="83"/>
      <c r="BO140" s="83"/>
    </row>
    <row r="141" spans="2:79">
      <c r="G141" s="4"/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/>
      <c r="Q141" s="4">
        <v>0</v>
      </c>
      <c r="R141" s="4"/>
      <c r="S141" s="4">
        <v>0</v>
      </c>
      <c r="T141" s="4">
        <v>0</v>
      </c>
      <c r="U141" s="4">
        <v>0</v>
      </c>
      <c r="V141" s="4">
        <v>0</v>
      </c>
      <c r="W141" s="4">
        <v>1</v>
      </c>
      <c r="X141" s="4"/>
      <c r="Y141" s="4"/>
      <c r="Z141" s="4"/>
      <c r="AA141" s="4"/>
      <c r="AB141" s="4"/>
      <c r="AC141" s="4"/>
      <c r="AD141" s="4"/>
      <c r="AE141" s="4">
        <v>0</v>
      </c>
      <c r="AF141" s="4">
        <v>0</v>
      </c>
      <c r="AG141" s="4"/>
      <c r="AH141" s="4">
        <v>0</v>
      </c>
      <c r="AI141" s="4">
        <v>0</v>
      </c>
      <c r="AJ141" s="4"/>
      <c r="AK141" s="4"/>
      <c r="AL141" s="4"/>
      <c r="AM141" s="4"/>
      <c r="AN141" s="84">
        <v>0</v>
      </c>
      <c r="AO141" s="84">
        <v>0</v>
      </c>
      <c r="AP141" s="84">
        <v>0</v>
      </c>
      <c r="AQ141" s="84">
        <v>0</v>
      </c>
      <c r="AR141" s="84">
        <v>0</v>
      </c>
      <c r="AS141" s="84">
        <v>0</v>
      </c>
      <c r="AT141" s="84">
        <v>0</v>
      </c>
      <c r="AU141" s="84">
        <v>0</v>
      </c>
      <c r="AV141" s="84">
        <v>0</v>
      </c>
      <c r="AW141" s="84">
        <v>0</v>
      </c>
      <c r="AX141" s="84">
        <v>0</v>
      </c>
      <c r="AY141" s="84">
        <v>0</v>
      </c>
      <c r="AZ141" s="84">
        <v>0</v>
      </c>
      <c r="BA141" s="84">
        <v>0</v>
      </c>
      <c r="BB141" s="84">
        <v>0</v>
      </c>
      <c r="BC141" s="84"/>
      <c r="BD141" s="119"/>
      <c r="BE141" s="119"/>
      <c r="BF141" s="84"/>
      <c r="BG141" s="119"/>
      <c r="BH141" s="84"/>
      <c r="BI141" s="84"/>
      <c r="BJ141" s="84"/>
      <c r="BK141" s="84"/>
      <c r="BL141" s="84"/>
      <c r="BN141" s="84"/>
      <c r="BO141" s="84"/>
    </row>
  </sheetData>
  <sheetProtection selectLockedCells="1"/>
  <dataConsolidate/>
  <mergeCells count="6">
    <mergeCell ref="A1:F2"/>
    <mergeCell ref="A6:A8"/>
    <mergeCell ref="E4:F4"/>
    <mergeCell ref="E5:F5"/>
    <mergeCell ref="E6:F6"/>
    <mergeCell ref="E3:F3"/>
  </mergeCells>
  <conditionalFormatting sqref="E10:E18 E24:E232">
    <cfRule type="cellIs" dxfId="230" priority="82" stopIfTrue="1" operator="equal">
      <formula>3</formula>
    </cfRule>
    <cfRule type="cellIs" dxfId="229" priority="83" stopIfTrue="1" operator="equal">
      <formula>2</formula>
    </cfRule>
    <cfRule type="cellIs" dxfId="228" priority="84" stopIfTrue="1" operator="equal">
      <formula>1</formula>
    </cfRule>
  </conditionalFormatting>
  <conditionalFormatting sqref="AN59:BL75 AN77:BL84 AN39:BL57 BN39:BO57 BN77:BO84 BN59:BO75 BN24:BO37 AN24:BL37 G10:AL18 G24:AL37 G39:AL57 G59:AL75 G77:AL84 AN10:BO18">
    <cfRule type="cellIs" dxfId="227" priority="81" stopIfTrue="1" operator="equal">
      <formula>25</formula>
    </cfRule>
  </conditionalFormatting>
  <conditionalFormatting sqref="A39:A56 A59:A84 A36:A37 A24:A34 A10:A18">
    <cfRule type="expression" dxfId="226" priority="72" stopIfTrue="1">
      <formula>(E10=3)</formula>
    </cfRule>
    <cfRule type="expression" dxfId="225" priority="73" stopIfTrue="1">
      <formula>(E10=2)</formula>
    </cfRule>
    <cfRule type="expression" dxfId="224" priority="74" stopIfTrue="1">
      <formula>(E10=1)</formula>
    </cfRule>
  </conditionalFormatting>
  <conditionalFormatting sqref="A12:A18 A36:A37 A24:A34">
    <cfRule type="expression" dxfId="223" priority="69" stopIfTrue="1">
      <formula>(E12=3)</formula>
    </cfRule>
    <cfRule type="expression" dxfId="222" priority="70" stopIfTrue="1">
      <formula>(E12=2)</formula>
    </cfRule>
    <cfRule type="expression" dxfId="221" priority="71" stopIfTrue="1">
      <formula>(E12=1)</formula>
    </cfRule>
  </conditionalFormatting>
  <conditionalFormatting sqref="A57">
    <cfRule type="cellIs" dxfId="220" priority="65" stopIfTrue="1" operator="equal">
      <formula>25</formula>
    </cfRule>
  </conditionalFormatting>
  <conditionalFormatting sqref="BM38">
    <cfRule type="cellIs" dxfId="219" priority="63" stopIfTrue="1" operator="equal">
      <formula>25</formula>
    </cfRule>
  </conditionalFormatting>
  <conditionalFormatting sqref="BM77:BM84">
    <cfRule type="cellIs" dxfId="218" priority="59" stopIfTrue="1" operator="equal">
      <formula>25</formula>
    </cfRule>
  </conditionalFormatting>
  <conditionalFormatting sqref="BM24:BM37">
    <cfRule type="cellIs" dxfId="217" priority="62" stopIfTrue="1" operator="equal">
      <formula>25</formula>
    </cfRule>
  </conditionalFormatting>
  <conditionalFormatting sqref="BM39:BM57">
    <cfRule type="cellIs" dxfId="216" priority="61" stopIfTrue="1" operator="equal">
      <formula>25</formula>
    </cfRule>
  </conditionalFormatting>
  <conditionalFormatting sqref="BM59:BM75">
    <cfRule type="cellIs" dxfId="215" priority="60" stopIfTrue="1" operator="equal">
      <formula>25</formula>
    </cfRule>
  </conditionalFormatting>
  <conditionalFormatting sqref="A35">
    <cfRule type="expression" dxfId="214" priority="56" stopIfTrue="1">
      <formula>(E35=3)</formula>
    </cfRule>
    <cfRule type="expression" dxfId="213" priority="57" stopIfTrue="1">
      <formula>(E35=2)</formula>
    </cfRule>
    <cfRule type="expression" dxfId="212" priority="58" stopIfTrue="1">
      <formula>(E35=1)</formula>
    </cfRule>
  </conditionalFormatting>
  <conditionalFormatting sqref="A35">
    <cfRule type="expression" dxfId="211" priority="53" stopIfTrue="1">
      <formula>(E35=3)</formula>
    </cfRule>
    <cfRule type="expression" dxfId="210" priority="54" stopIfTrue="1">
      <formula>(E35=2)</formula>
    </cfRule>
    <cfRule type="expression" dxfId="209" priority="55" stopIfTrue="1">
      <formula>(E35=1)</formula>
    </cfRule>
  </conditionalFormatting>
  <conditionalFormatting sqref="E21:E22">
    <cfRule type="cellIs" dxfId="208" priority="50" stopIfTrue="1" operator="equal">
      <formula>3</formula>
    </cfRule>
    <cfRule type="cellIs" dxfId="207" priority="51" stopIfTrue="1" operator="equal">
      <formula>2</formula>
    </cfRule>
    <cfRule type="cellIs" dxfId="206" priority="52" stopIfTrue="1" operator="equal">
      <formula>1</formula>
    </cfRule>
  </conditionalFormatting>
  <conditionalFormatting sqref="BN21:BO22 AN21:BL22 G21:AL22">
    <cfRule type="cellIs" dxfId="205" priority="49" stopIfTrue="1" operator="equal">
      <formula>25</formula>
    </cfRule>
  </conditionalFormatting>
  <conditionalFormatting sqref="A21:A22">
    <cfRule type="expression" dxfId="204" priority="46" stopIfTrue="1">
      <formula>(E21=3)</formula>
    </cfRule>
    <cfRule type="expression" dxfId="203" priority="47" stopIfTrue="1">
      <formula>(E21=2)</formula>
    </cfRule>
    <cfRule type="expression" dxfId="202" priority="48" stopIfTrue="1">
      <formula>(E21=1)</formula>
    </cfRule>
  </conditionalFormatting>
  <conditionalFormatting sqref="A21:A22">
    <cfRule type="expression" dxfId="201" priority="43" stopIfTrue="1">
      <formula>(E21=3)</formula>
    </cfRule>
    <cfRule type="expression" dxfId="200" priority="44" stopIfTrue="1">
      <formula>(E21=2)</formula>
    </cfRule>
    <cfRule type="expression" dxfId="199" priority="45" stopIfTrue="1">
      <formula>(E21=1)</formula>
    </cfRule>
  </conditionalFormatting>
  <conditionalFormatting sqref="BM21:BM22">
    <cfRule type="cellIs" dxfId="198" priority="42" stopIfTrue="1" operator="equal">
      <formula>25</formula>
    </cfRule>
  </conditionalFormatting>
  <conditionalFormatting sqref="E20">
    <cfRule type="cellIs" dxfId="197" priority="39" stopIfTrue="1" operator="equal">
      <formula>3</formula>
    </cfRule>
    <cfRule type="cellIs" dxfId="196" priority="40" stopIfTrue="1" operator="equal">
      <formula>2</formula>
    </cfRule>
    <cfRule type="cellIs" dxfId="195" priority="41" stopIfTrue="1" operator="equal">
      <formula>1</formula>
    </cfRule>
  </conditionalFormatting>
  <conditionalFormatting sqref="BN20:BO20 AN20:BL20 G20:AL20">
    <cfRule type="cellIs" dxfId="194" priority="38" stopIfTrue="1" operator="equal">
      <formula>25</formula>
    </cfRule>
  </conditionalFormatting>
  <conditionalFormatting sqref="A20">
    <cfRule type="expression" dxfId="193" priority="35" stopIfTrue="1">
      <formula>(E20=3)</formula>
    </cfRule>
    <cfRule type="expression" dxfId="192" priority="36" stopIfTrue="1">
      <formula>(E20=2)</formula>
    </cfRule>
    <cfRule type="expression" dxfId="191" priority="37" stopIfTrue="1">
      <formula>(E20=1)</formula>
    </cfRule>
  </conditionalFormatting>
  <conditionalFormatting sqref="A20">
    <cfRule type="expression" dxfId="190" priority="32" stopIfTrue="1">
      <formula>(E20=3)</formula>
    </cfRule>
    <cfRule type="expression" dxfId="189" priority="33" stopIfTrue="1">
      <formula>(E20=2)</formula>
    </cfRule>
    <cfRule type="expression" dxfId="188" priority="34" stopIfTrue="1">
      <formula>(E20=1)</formula>
    </cfRule>
  </conditionalFormatting>
  <conditionalFormatting sqref="BM20">
    <cfRule type="cellIs" dxfId="187" priority="31" stopIfTrue="1" operator="equal">
      <formula>25</formula>
    </cfRule>
  </conditionalFormatting>
  <conditionalFormatting sqref="E19">
    <cfRule type="cellIs" dxfId="186" priority="28" stopIfTrue="1" operator="equal">
      <formula>3</formula>
    </cfRule>
    <cfRule type="cellIs" dxfId="185" priority="29" stopIfTrue="1" operator="equal">
      <formula>2</formula>
    </cfRule>
    <cfRule type="cellIs" dxfId="184" priority="30" stopIfTrue="1" operator="equal">
      <formula>1</formula>
    </cfRule>
  </conditionalFormatting>
  <conditionalFormatting sqref="BN19:BO19 AN19:BL19 G19:AL19">
    <cfRule type="cellIs" dxfId="183" priority="27" stopIfTrue="1" operator="equal">
      <formula>25</formula>
    </cfRule>
  </conditionalFormatting>
  <conditionalFormatting sqref="A19">
    <cfRule type="expression" dxfId="182" priority="24" stopIfTrue="1">
      <formula>(E19=3)</formula>
    </cfRule>
    <cfRule type="expression" dxfId="181" priority="25" stopIfTrue="1">
      <formula>(E19=2)</formula>
    </cfRule>
    <cfRule type="expression" dxfId="180" priority="26" stopIfTrue="1">
      <formula>(E19=1)</formula>
    </cfRule>
  </conditionalFormatting>
  <conditionalFormatting sqref="A19">
    <cfRule type="expression" dxfId="179" priority="21" stopIfTrue="1">
      <formula>(E19=3)</formula>
    </cfRule>
    <cfRule type="expression" dxfId="178" priority="22" stopIfTrue="1">
      <formula>(E19=2)</formula>
    </cfRule>
    <cfRule type="expression" dxfId="177" priority="23" stopIfTrue="1">
      <formula>(E19=1)</formula>
    </cfRule>
  </conditionalFormatting>
  <conditionalFormatting sqref="BM19">
    <cfRule type="cellIs" dxfId="176" priority="20" stopIfTrue="1" operator="equal">
      <formula>25</formula>
    </cfRule>
  </conditionalFormatting>
  <conditionalFormatting sqref="E23">
    <cfRule type="cellIs" dxfId="175" priority="17" stopIfTrue="1" operator="equal">
      <formula>3</formula>
    </cfRule>
    <cfRule type="cellIs" dxfId="174" priority="18" stopIfTrue="1" operator="equal">
      <formula>2</formula>
    </cfRule>
    <cfRule type="cellIs" dxfId="173" priority="19" stopIfTrue="1" operator="equal">
      <formula>1</formula>
    </cfRule>
  </conditionalFormatting>
  <conditionalFormatting sqref="BN23:BO23 AN23:BL23 G23:AL23">
    <cfRule type="cellIs" dxfId="172" priority="16" stopIfTrue="1" operator="equal">
      <formula>25</formula>
    </cfRule>
  </conditionalFormatting>
  <conditionalFormatting sqref="A23">
    <cfRule type="expression" dxfId="171" priority="13" stopIfTrue="1">
      <formula>(E23=3)</formula>
    </cfRule>
    <cfRule type="expression" dxfId="170" priority="14" stopIfTrue="1">
      <formula>(E23=2)</formula>
    </cfRule>
    <cfRule type="expression" dxfId="169" priority="15" stopIfTrue="1">
      <formula>(E23=1)</formula>
    </cfRule>
  </conditionalFormatting>
  <conditionalFormatting sqref="A23">
    <cfRule type="expression" dxfId="168" priority="10" stopIfTrue="1">
      <formula>(E23=3)</formula>
    </cfRule>
    <cfRule type="expression" dxfId="167" priority="11" stopIfTrue="1">
      <formula>(E23=2)</formula>
    </cfRule>
    <cfRule type="expression" dxfId="166" priority="12" stopIfTrue="1">
      <formula>(E23=1)</formula>
    </cfRule>
  </conditionalFormatting>
  <conditionalFormatting sqref="BM23">
    <cfRule type="cellIs" dxfId="165" priority="9" stopIfTrue="1" operator="equal">
      <formula>25</formula>
    </cfRule>
  </conditionalFormatting>
  <conditionalFormatting sqref="BM86">
    <cfRule type="cellIs" dxfId="161" priority="1" stopIfTrue="1" operator="equal">
      <formula>25</formula>
    </cfRule>
  </conditionalFormatting>
  <conditionalFormatting sqref="AN86:BL86 BN86:BO86 G86:AL86">
    <cfRule type="cellIs" dxfId="84" priority="5" stopIfTrue="1" operator="equal">
      <formula>25</formula>
    </cfRule>
  </conditionalFormatting>
  <conditionalFormatting sqref="A86">
    <cfRule type="expression" dxfId="83" priority="2" stopIfTrue="1">
      <formula>(E86=3)</formula>
    </cfRule>
    <cfRule type="expression" dxfId="82" priority="3" stopIfTrue="1">
      <formula>(E86=2)</formula>
    </cfRule>
    <cfRule type="expression" dxfId="81" priority="4" stopIfTrue="1">
      <formula>(E86=1)</formula>
    </cfRule>
  </conditionalFormatting>
  <dataValidations count="2">
    <dataValidation type="custom" allowBlank="1" showInputMessage="1" showErrorMessage="1" sqref="AN82:AN84 AU25:AU37 AU23 AU10:AU11 AU13:AU21 AV10:BO37 AQ10:AT37 AQ86:AT86 AU59:AU60 AU77:AU80 AV77:BO84 AQ77:AT84 AU82:AU84 AV59:BO75 AQ59:AT75 AP10:AP11 AP25:AP37 AV86:BO86 AO10:AO37 AP62:AP65 AP59:AP60 AP13:AP23 AO59:AO75 AP77:AP78 AU67:AU75 AO77:AO84 AN86:AO86 S86:X86 AB86:AK86 Z86 AI62:AI69 AA11 AA62:AA69 AA73:AA75 AA82 AA59:AA60 AI13:AI23 Z59:Z75 AA43:AA52 AA71 AA30 Z11:Z37 AA39:AA41 AB39:AK57 Z39:Z57 AA84 AI30:AI37 Z77:Z84 Y44 Y70:Y71 Y77 Y34:Y35 S77:X84 Y42 Y46:Y57 AA54:AA57 S59:X75 Y59:Y67 Y39:Y40 AA77 S39:X57 S10:AK10 Y79:Y82 Y21:Y24 AA32:AA37 S11:X37 AN56 AN70:AN71 Y73:Y75 Y14:Y19 Y12 AA13:AA28 AB11:AH37 AJ11:AK37 AI82:AI84 AB77:AH84 AJ77:AK84 AI77:AI80 AI25:AI28 AI11 AB59:AH75 AJ59:AK75 AI71:AI75 AI59:AI60 AP80:AP84 AN73:AN75 AN59:AN60 AU62:AU65 AN77:AN80 AO39:BO57 AN39:AN42 AN64:AN65 AN44 AN46:AN54 AN35:AN37 AP67:AP75 AN67 AN26 AN28:AN33 AN18:AN24 AN10:AN14 AN16">
      <formula1>COUNTIF(S$10:S$130,S10)=1</formula1>
    </dataValidation>
    <dataValidation type="custom" allowBlank="1" showErrorMessage="1" errorTitle="Duplicate Score" error="This Score has already been entered... Please check for errors." sqref="BM38">
      <formula1>COUNTIF(BM$10:BM$127,BM38)=1</formula1>
    </dataValidation>
  </dataValidations>
  <pageMargins left="0.32013888888888886" right="0.27013888888888887" top="1.2958333333333334" bottom="1.1055555555555556" header="0.51180555555555551" footer="0.51180555555555551"/>
  <pageSetup paperSize="8" scale="67" firstPageNumber="0"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CB129"/>
  <sheetViews>
    <sheetView workbookViewId="0">
      <pane xSplit="6" ySplit="8" topLeftCell="AT24" activePane="bottomRight" state="frozen"/>
      <selection pane="topRight" activeCell="I1" sqref="I1"/>
      <selection pane="bottomLeft" activeCell="A18" sqref="A18"/>
      <selection pane="bottomRight" activeCell="AW10" sqref="AW10"/>
    </sheetView>
  </sheetViews>
  <sheetFormatPr defaultColWidth="8.375" defaultRowHeight="14.25"/>
  <cols>
    <col min="1" max="1" width="23.75" style="1" customWidth="1"/>
    <col min="2" max="2" width="7.5" style="2" customWidth="1"/>
    <col min="3" max="3" width="5" style="2" customWidth="1"/>
    <col min="4" max="4" width="13.25" style="2" customWidth="1"/>
    <col min="5" max="6" width="17.125" style="2" customWidth="1"/>
    <col min="7" max="7" width="10.5" style="2" bestFit="1" customWidth="1"/>
    <col min="8" max="8" width="13.875" style="2" bestFit="1" customWidth="1"/>
    <col min="9" max="9" width="11.5" style="2" bestFit="1" customWidth="1"/>
    <col min="10" max="10" width="10.75" style="2" bestFit="1" customWidth="1"/>
    <col min="11" max="11" width="11.375" style="2" customWidth="1"/>
    <col min="12" max="12" width="10.125" style="3" customWidth="1"/>
    <col min="13" max="13" width="9.125" style="2" bestFit="1" customWidth="1"/>
    <col min="14" max="14" width="8.625" style="2" bestFit="1" customWidth="1"/>
    <col min="15" max="15" width="11.875" style="2" bestFit="1" customWidth="1"/>
    <col min="16" max="16" width="8.25" style="2" bestFit="1" customWidth="1"/>
    <col min="17" max="17" width="8.375" style="2" bestFit="1" customWidth="1"/>
    <col min="18" max="18" width="13.875" style="2" bestFit="1" customWidth="1"/>
    <col min="19" max="19" width="5.5" style="2" bestFit="1" customWidth="1"/>
    <col min="20" max="20" width="10.875" style="2" bestFit="1" customWidth="1"/>
    <col min="21" max="21" width="11.25" style="2" bestFit="1" customWidth="1"/>
    <col min="22" max="22" width="14.625" style="2" bestFit="1" customWidth="1"/>
    <col min="23" max="23" width="12.5" style="2" bestFit="1" customWidth="1"/>
    <col min="24" max="24" width="10.625" style="2" customWidth="1"/>
    <col min="25" max="25" width="15.875" style="2" bestFit="1" customWidth="1"/>
    <col min="26" max="26" width="11.125" style="2" bestFit="1" customWidth="1"/>
    <col min="27" max="27" width="23.125" style="2" bestFit="1" customWidth="1"/>
    <col min="28" max="28" width="11" style="2" bestFit="1" customWidth="1"/>
    <col min="29" max="29" width="7.125" style="2" bestFit="1" customWidth="1"/>
    <col min="30" max="30" width="12" style="2" bestFit="1" customWidth="1"/>
    <col min="31" max="31" width="14.875" style="2" bestFit="1" customWidth="1"/>
    <col min="32" max="32" width="15" style="2" bestFit="1" customWidth="1"/>
    <col min="33" max="33" width="13.875" style="2" bestFit="1" customWidth="1"/>
    <col min="34" max="34" width="7.625" style="2" bestFit="1" customWidth="1"/>
    <col min="35" max="35" width="17.625" style="2" bestFit="1" customWidth="1"/>
    <col min="36" max="36" width="8.75" style="2" customWidth="1"/>
    <col min="37" max="37" width="9" style="2" bestFit="1" customWidth="1"/>
    <col min="38" max="38" width="13.125" style="2" bestFit="1" customWidth="1"/>
    <col min="39" max="39" width="8.375" style="2" customWidth="1"/>
    <col min="40" max="40" width="11.375" style="2" customWidth="1"/>
    <col min="41" max="41" width="8.875" style="2" customWidth="1"/>
    <col min="42" max="42" width="14.25" style="3" customWidth="1"/>
    <col min="43" max="43" width="9.625" style="2" customWidth="1"/>
    <col min="44" max="44" width="8.375" style="2" customWidth="1"/>
    <col min="45" max="45" width="6.25" style="3" bestFit="1" customWidth="1"/>
    <col min="46" max="46" width="7.5" style="3" bestFit="1" customWidth="1"/>
    <col min="47" max="47" width="14.625" style="3" bestFit="1" customWidth="1"/>
    <col min="48" max="48" width="6.25" style="3" bestFit="1" customWidth="1"/>
    <col min="49" max="49" width="16.375" style="3" bestFit="1" customWidth="1"/>
    <col min="50" max="50" width="16.5" style="3" bestFit="1" customWidth="1"/>
    <col min="51" max="51" width="9.625" style="3" bestFit="1" customWidth="1"/>
    <col min="52" max="52" width="9.125" style="3" bestFit="1" customWidth="1"/>
    <col min="53" max="53" width="9.75" style="3" bestFit="1" customWidth="1"/>
    <col min="54" max="54" width="13.125" style="3" bestFit="1" customWidth="1"/>
    <col min="55" max="55" width="13.125" style="3" hidden="1" customWidth="1"/>
    <col min="56" max="56" width="12.5" style="3" hidden="1" customWidth="1"/>
    <col min="57" max="57" width="12" style="3" hidden="1" customWidth="1"/>
    <col min="58" max="58" width="10.5" style="3" hidden="1" customWidth="1"/>
    <col min="59" max="59" width="11.25" style="3" hidden="1" customWidth="1"/>
    <col min="60" max="60" width="7" style="3" hidden="1" customWidth="1"/>
    <col min="61" max="61" width="10.125" style="3" hidden="1" customWidth="1"/>
    <col min="62" max="62" width="10.25" style="3" hidden="1" customWidth="1"/>
    <col min="63" max="63" width="8.25" style="3" hidden="1" customWidth="1"/>
    <col min="64" max="64" width="9.875" style="2" hidden="1" customWidth="1"/>
    <col min="65" max="65" width="12.125" style="3" hidden="1" customWidth="1"/>
    <col min="66" max="66" width="9.25" style="2" hidden="1" customWidth="1"/>
    <col min="67" max="67" width="25.875" style="2" hidden="1" customWidth="1"/>
    <col min="68" max="70" width="8.375" style="4" hidden="1" customWidth="1"/>
    <col min="71" max="73" width="8.375" style="2" hidden="1" customWidth="1"/>
    <col min="74" max="75" width="10.5" style="1" hidden="1" customWidth="1"/>
    <col min="76" max="76" width="12.75" style="1" hidden="1" customWidth="1"/>
    <col min="77" max="78" width="8.375" style="1" hidden="1" customWidth="1"/>
    <col min="79" max="80" width="8.375" style="2" hidden="1" customWidth="1"/>
    <col min="81" max="16384" width="8.375" style="1"/>
  </cols>
  <sheetData>
    <row r="1" spans="1:80" s="5" customFormat="1" ht="12.75" customHeight="1">
      <c r="A1" s="276" t="s">
        <v>234</v>
      </c>
      <c r="B1" s="277"/>
      <c r="C1" s="277"/>
      <c r="D1" s="277"/>
      <c r="E1" s="277"/>
      <c r="F1" s="278"/>
      <c r="G1" s="4"/>
      <c r="H1" s="4"/>
      <c r="I1" s="4"/>
      <c r="J1" s="4"/>
      <c r="K1" s="4"/>
      <c r="L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4"/>
      <c r="BQ1" s="4"/>
      <c r="BR1" s="4"/>
      <c r="BS1" s="4"/>
      <c r="BT1" s="4"/>
      <c r="BU1" s="4"/>
      <c r="CA1" s="199"/>
      <c r="CB1" s="199"/>
    </row>
    <row r="2" spans="1:80" s="5" customFormat="1" ht="13.5" customHeight="1" thickBot="1">
      <c r="A2" s="279"/>
      <c r="B2" s="280"/>
      <c r="C2" s="280"/>
      <c r="D2" s="280"/>
      <c r="E2" s="280"/>
      <c r="F2" s="281"/>
      <c r="G2" s="4"/>
      <c r="H2" s="4"/>
      <c r="I2" s="4"/>
      <c r="J2" s="4"/>
      <c r="K2" s="4"/>
      <c r="L2" s="4"/>
      <c r="N2" s="4"/>
      <c r="O2" s="4"/>
      <c r="P2" s="4"/>
      <c r="Q2" s="4"/>
      <c r="R2" s="4"/>
      <c r="S2" s="4"/>
      <c r="T2" s="4"/>
      <c r="U2" s="4"/>
      <c r="V2" s="4"/>
      <c r="W2" s="4"/>
      <c r="X2" s="6"/>
      <c r="Y2" s="6"/>
      <c r="Z2" s="6"/>
      <c r="AA2" s="6"/>
      <c r="AB2" s="6"/>
      <c r="AC2" s="6"/>
      <c r="AD2" s="6"/>
      <c r="AE2" s="4"/>
      <c r="AF2" s="4"/>
      <c r="AG2" s="4"/>
      <c r="AH2" s="4"/>
      <c r="AI2" s="4"/>
      <c r="AJ2" s="4"/>
      <c r="AK2" s="4"/>
      <c r="AL2" s="4"/>
      <c r="AM2" s="4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4"/>
      <c r="BQ2" s="4"/>
      <c r="BR2" s="4"/>
      <c r="BS2" s="7"/>
      <c r="BT2" s="4"/>
      <c r="BU2" s="4"/>
      <c r="CA2" s="200"/>
      <c r="CB2" s="200"/>
    </row>
    <row r="3" spans="1:80" s="5" customFormat="1" ht="15" customHeight="1" thickBot="1">
      <c r="B3" s="4"/>
      <c r="C3" s="4"/>
      <c r="D3" s="4"/>
      <c r="E3" s="282" t="s">
        <v>0</v>
      </c>
      <c r="F3" s="283"/>
      <c r="G3" s="8">
        <f t="shared" ref="G3:AJ3" ca="1" si="0">IF(TODAY()&gt;G6,G74,"")</f>
        <v>0</v>
      </c>
      <c r="H3" s="8">
        <f t="shared" ca="1" si="0"/>
        <v>0</v>
      </c>
      <c r="I3" s="8">
        <f t="shared" ca="1" si="0"/>
        <v>0</v>
      </c>
      <c r="J3" s="8">
        <f t="shared" ca="1" si="0"/>
        <v>4</v>
      </c>
      <c r="K3" s="8">
        <f t="shared" ca="1" si="0"/>
        <v>1</v>
      </c>
      <c r="L3" s="8">
        <f t="shared" ca="1" si="0"/>
        <v>4</v>
      </c>
      <c r="M3" s="8">
        <f t="shared" ca="1" si="0"/>
        <v>11</v>
      </c>
      <c r="N3" s="8">
        <f t="shared" ca="1" si="0"/>
        <v>3</v>
      </c>
      <c r="O3" s="8">
        <f t="shared" ca="1" si="0"/>
        <v>4</v>
      </c>
      <c r="P3" s="8">
        <f t="shared" ca="1" si="0"/>
        <v>0</v>
      </c>
      <c r="Q3" s="8">
        <f t="shared" ca="1" si="0"/>
        <v>10</v>
      </c>
      <c r="R3" s="8">
        <f t="shared" ca="1" si="0"/>
        <v>4</v>
      </c>
      <c r="S3" s="8">
        <f t="shared" ca="1" si="0"/>
        <v>5</v>
      </c>
      <c r="T3" s="8">
        <f t="shared" ca="1" si="0"/>
        <v>2</v>
      </c>
      <c r="U3" s="8">
        <f t="shared" ca="1" si="0"/>
        <v>3</v>
      </c>
      <c r="V3" s="8">
        <f t="shared" ca="1" si="0"/>
        <v>0</v>
      </c>
      <c r="W3" s="8">
        <f t="shared" ca="1" si="0"/>
        <v>16</v>
      </c>
      <c r="X3" s="8">
        <f t="shared" ca="1" si="0"/>
        <v>2</v>
      </c>
      <c r="Y3" s="8">
        <f t="shared" ca="1" si="0"/>
        <v>13</v>
      </c>
      <c r="Z3" s="8">
        <f t="shared" ca="1" si="0"/>
        <v>1</v>
      </c>
      <c r="AA3" s="8">
        <f t="shared" ca="1" si="0"/>
        <v>26</v>
      </c>
      <c r="AB3" s="8">
        <f t="shared" ca="1" si="0"/>
        <v>6</v>
      </c>
      <c r="AC3" s="8">
        <f t="shared" ca="1" si="0"/>
        <v>5</v>
      </c>
      <c r="AD3" s="8">
        <f ca="1">IF(TODAY()&gt;AD6,AD74,"")</f>
        <v>3</v>
      </c>
      <c r="AE3" s="8">
        <f t="shared" ca="1" si="0"/>
        <v>4</v>
      </c>
      <c r="AF3" s="8">
        <f t="shared" ca="1" si="0"/>
        <v>1</v>
      </c>
      <c r="AG3" s="8">
        <f t="shared" ca="1" si="0"/>
        <v>17</v>
      </c>
      <c r="AH3" s="8">
        <f t="shared" ca="1" si="0"/>
        <v>6</v>
      </c>
      <c r="AI3" s="8">
        <f ca="1">IF(TODAY()&gt;AI6,AI74,"")</f>
        <v>25</v>
      </c>
      <c r="AJ3" s="8">
        <f t="shared" ref="AJ3:AQ3" ca="1" si="1">IF(TODAY()&gt;AJ6,AJ74,"")</f>
        <v>1</v>
      </c>
      <c r="AK3" s="8">
        <f t="shared" ca="1" si="1"/>
        <v>5</v>
      </c>
      <c r="AL3" s="8">
        <f t="shared" ca="1" si="1"/>
        <v>3</v>
      </c>
      <c r="AM3" s="8"/>
      <c r="AN3" s="8">
        <f t="shared" ca="1" si="1"/>
        <v>15</v>
      </c>
      <c r="AO3" s="8">
        <f t="shared" ca="1" si="1"/>
        <v>12</v>
      </c>
      <c r="AP3" s="161">
        <f t="shared" ca="1" si="1"/>
        <v>29</v>
      </c>
      <c r="AQ3" s="161">
        <f t="shared" ca="1" si="1"/>
        <v>11</v>
      </c>
      <c r="AR3" s="161">
        <f ca="1">IF(TODAY()&gt;AR6,AR74,"")</f>
        <v>7</v>
      </c>
      <c r="AS3" s="161">
        <f t="shared" ref="AS3:BB3" ca="1" si="2">IF(TODAY()&gt;AS6,AS74,"")</f>
        <v>6</v>
      </c>
      <c r="AT3" s="161">
        <f t="shared" ca="1" si="2"/>
        <v>5</v>
      </c>
      <c r="AU3" s="161">
        <f t="shared" ca="1" si="2"/>
        <v>19</v>
      </c>
      <c r="AV3" s="161">
        <f t="shared" ca="1" si="2"/>
        <v>11</v>
      </c>
      <c r="AW3" s="161">
        <f t="shared" ca="1" si="2"/>
        <v>2</v>
      </c>
      <c r="AX3" s="161">
        <f t="shared" ca="1" si="2"/>
        <v>2</v>
      </c>
      <c r="AY3" s="161">
        <f t="shared" ca="1" si="2"/>
        <v>0</v>
      </c>
      <c r="AZ3" s="161">
        <f t="shared" ca="1" si="2"/>
        <v>0</v>
      </c>
      <c r="BA3" s="161">
        <f t="shared" ca="1" si="2"/>
        <v>0</v>
      </c>
      <c r="BB3" s="161">
        <f t="shared" ca="1" si="2"/>
        <v>0</v>
      </c>
      <c r="BC3" s="161">
        <f t="shared" ref="AL3:BO3" ca="1" si="3">IF(TODAY()&gt;BC6,BC71,"")</f>
        <v>0</v>
      </c>
      <c r="BD3" s="161">
        <f t="shared" ca="1" si="3"/>
        <v>0</v>
      </c>
      <c r="BE3" s="161">
        <f t="shared" ca="1" si="3"/>
        <v>0</v>
      </c>
      <c r="BF3" s="161">
        <f t="shared" ca="1" si="3"/>
        <v>0</v>
      </c>
      <c r="BG3" s="161">
        <f t="shared" ca="1" si="3"/>
        <v>0</v>
      </c>
      <c r="BH3" s="161">
        <f t="shared" ca="1" si="3"/>
        <v>0</v>
      </c>
      <c r="BI3" s="161">
        <f t="shared" ca="1" si="3"/>
        <v>0</v>
      </c>
      <c r="BJ3" s="161">
        <f t="shared" ca="1" si="3"/>
        <v>0</v>
      </c>
      <c r="BK3" s="161">
        <f t="shared" ca="1" si="3"/>
        <v>0</v>
      </c>
      <c r="BL3" s="161">
        <f t="shared" ca="1" si="3"/>
        <v>0</v>
      </c>
      <c r="BM3" s="161">
        <f t="shared" ca="1" si="3"/>
        <v>0</v>
      </c>
      <c r="BN3" s="161">
        <f t="shared" ca="1" si="3"/>
        <v>0</v>
      </c>
      <c r="BO3" s="162">
        <f t="shared" ca="1" si="3"/>
        <v>0</v>
      </c>
      <c r="BP3" s="4"/>
      <c r="BQ3" s="4"/>
      <c r="BR3" s="4"/>
      <c r="BS3" s="7"/>
      <c r="BT3" s="4"/>
      <c r="BU3" s="4"/>
      <c r="CA3" s="195"/>
      <c r="CB3" s="195"/>
    </row>
    <row r="4" spans="1:80" s="11" customFormat="1" ht="15.75">
      <c r="B4" s="12"/>
      <c r="C4" s="12"/>
      <c r="D4" s="12"/>
      <c r="E4" s="268" t="s">
        <v>1</v>
      </c>
      <c r="F4" s="269"/>
      <c r="G4" s="13" t="s">
        <v>3</v>
      </c>
      <c r="H4" s="14" t="s">
        <v>2</v>
      </c>
      <c r="I4" s="229" t="s">
        <v>209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4" t="s">
        <v>242</v>
      </c>
      <c r="P4" s="14" t="s">
        <v>9</v>
      </c>
      <c r="Q4" s="14" t="s">
        <v>12</v>
      </c>
      <c r="R4" s="14" t="s">
        <v>253</v>
      </c>
      <c r="S4" s="14" t="s">
        <v>254</v>
      </c>
      <c r="T4" s="14" t="s">
        <v>11</v>
      </c>
      <c r="U4" s="14" t="s">
        <v>255</v>
      </c>
      <c r="V4" s="14" t="s">
        <v>260</v>
      </c>
      <c r="W4" s="284" t="s">
        <v>265</v>
      </c>
      <c r="X4" s="50" t="s">
        <v>122</v>
      </c>
      <c r="Y4" s="285" t="s">
        <v>269</v>
      </c>
      <c r="Z4" s="14" t="s">
        <v>13</v>
      </c>
      <c r="AA4" s="249" t="s">
        <v>275</v>
      </c>
      <c r="AB4" s="289" t="s">
        <v>17</v>
      </c>
      <c r="AC4" s="288" t="s">
        <v>18</v>
      </c>
      <c r="AD4" s="292" t="s">
        <v>289</v>
      </c>
      <c r="AE4" s="293" t="s">
        <v>291</v>
      </c>
      <c r="AF4" s="50" t="s">
        <v>292</v>
      </c>
      <c r="AG4" s="291" t="s">
        <v>293</v>
      </c>
      <c r="AH4" s="294" t="s">
        <v>20</v>
      </c>
      <c r="AI4" s="294" t="s">
        <v>296</v>
      </c>
      <c r="AJ4" s="285" t="s">
        <v>297</v>
      </c>
      <c r="AK4" s="295" t="s">
        <v>299</v>
      </c>
      <c r="AL4" s="15" t="s">
        <v>298</v>
      </c>
      <c r="AM4" s="9"/>
      <c r="AN4" s="247" t="s">
        <v>304</v>
      </c>
      <c r="AO4" s="50" t="s">
        <v>184</v>
      </c>
      <c r="AP4" s="125" t="s">
        <v>189</v>
      </c>
      <c r="AQ4" s="124" t="s">
        <v>187</v>
      </c>
      <c r="AR4" s="124" t="s">
        <v>188</v>
      </c>
      <c r="AS4" s="124" t="s">
        <v>308</v>
      </c>
      <c r="AT4" s="124" t="s">
        <v>190</v>
      </c>
      <c r="AU4" s="125" t="s">
        <v>191</v>
      </c>
      <c r="AV4" s="124" t="s">
        <v>192</v>
      </c>
      <c r="AW4" s="124" t="s">
        <v>317</v>
      </c>
      <c r="AX4" s="124" t="s">
        <v>318</v>
      </c>
      <c r="AY4" s="125" t="s">
        <v>313</v>
      </c>
      <c r="AZ4" s="124" t="s">
        <v>14</v>
      </c>
      <c r="BA4" s="124" t="s">
        <v>193</v>
      </c>
      <c r="BB4" s="125" t="s">
        <v>194</v>
      </c>
      <c r="BC4" s="125" t="s">
        <v>194</v>
      </c>
      <c r="BD4" s="124" t="s">
        <v>218</v>
      </c>
      <c r="BE4" s="124" t="s">
        <v>219</v>
      </c>
      <c r="BF4" s="124" t="s">
        <v>195</v>
      </c>
      <c r="BG4" s="124" t="s">
        <v>220</v>
      </c>
      <c r="BH4" s="124" t="s">
        <v>196</v>
      </c>
      <c r="BI4" s="124" t="s">
        <v>197</v>
      </c>
      <c r="BJ4" s="124" t="s">
        <v>198</v>
      </c>
      <c r="BK4" s="124" t="s">
        <v>199</v>
      </c>
      <c r="BL4" s="124" t="s">
        <v>200</v>
      </c>
      <c r="BM4" s="124" t="s">
        <v>216</v>
      </c>
      <c r="BN4" s="124" t="s">
        <v>201</v>
      </c>
      <c r="BO4" s="79" t="s">
        <v>215</v>
      </c>
      <c r="BS4" s="17"/>
      <c r="BT4" s="12"/>
      <c r="BU4" s="12"/>
      <c r="CA4" s="196"/>
      <c r="CB4" s="196"/>
    </row>
    <row r="5" spans="1:80" s="11" customFormat="1" ht="16.5" thickBot="1">
      <c r="B5" s="12"/>
      <c r="C5" s="12"/>
      <c r="D5" s="12"/>
      <c r="E5" s="270" t="s">
        <v>21</v>
      </c>
      <c r="F5" s="271"/>
      <c r="G5" s="18"/>
      <c r="H5" s="19"/>
      <c r="I5" s="19"/>
      <c r="J5" s="19"/>
      <c r="K5" s="19"/>
      <c r="L5" s="19"/>
      <c r="M5" s="19"/>
      <c r="N5" s="19"/>
      <c r="O5" s="19"/>
      <c r="P5" s="238"/>
      <c r="Q5" s="127"/>
      <c r="R5" s="127"/>
      <c r="S5" s="127"/>
      <c r="T5" s="127"/>
      <c r="U5" s="127"/>
      <c r="V5" s="21"/>
      <c r="W5" s="21"/>
      <c r="X5" s="21"/>
      <c r="Y5" s="21"/>
      <c r="Z5" s="20"/>
      <c r="AA5" s="21"/>
      <c r="AB5" s="21"/>
      <c r="AC5" s="21"/>
      <c r="AD5" s="255"/>
      <c r="AE5" s="20"/>
      <c r="AF5" s="21"/>
      <c r="AG5" s="21"/>
      <c r="AH5" s="21"/>
      <c r="AI5" s="21"/>
      <c r="AJ5" s="21"/>
      <c r="AK5" s="77"/>
      <c r="AL5" s="22"/>
      <c r="AM5" s="9"/>
      <c r="AN5" s="80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8"/>
      <c r="BJ5" s="128"/>
      <c r="BK5" s="124"/>
      <c r="BL5" s="124"/>
      <c r="BM5" s="228"/>
      <c r="BN5" s="124"/>
      <c r="BO5" s="79"/>
      <c r="BS5" s="17"/>
      <c r="BT5" s="12"/>
      <c r="BU5" s="12"/>
      <c r="CA5" s="197"/>
      <c r="CB5" s="197"/>
    </row>
    <row r="6" spans="1:80" s="16" customFormat="1" ht="26.25" customHeight="1" thickBot="1">
      <c r="A6" s="267" t="s">
        <v>22</v>
      </c>
      <c r="B6" s="6"/>
      <c r="C6" s="6"/>
      <c r="D6" s="6"/>
      <c r="E6" s="272" t="s">
        <v>23</v>
      </c>
      <c r="F6" s="273"/>
      <c r="G6" s="23">
        <f>DATE(2016,1,6)</f>
        <v>42375</v>
      </c>
      <c r="H6" s="23">
        <f>DATE(2016,1,13)</f>
        <v>42382</v>
      </c>
      <c r="I6" s="23">
        <f>DATE(2016,1,27)</f>
        <v>42396</v>
      </c>
      <c r="J6" s="23">
        <f>DATE(2016,2,10)</f>
        <v>42410</v>
      </c>
      <c r="K6" s="23">
        <f>DATE(2016,2,17)</f>
        <v>42417</v>
      </c>
      <c r="L6" s="23">
        <f>DATE(2016,2,17)</f>
        <v>42417</v>
      </c>
      <c r="M6" s="23">
        <f>DATE(2016,2,24)</f>
        <v>42424</v>
      </c>
      <c r="N6" s="23">
        <f>DATE(2016,2,24)</f>
        <v>42424</v>
      </c>
      <c r="O6" s="23">
        <f>DATE(2016,2,24)</f>
        <v>42424</v>
      </c>
      <c r="P6" s="23">
        <f>DATE(2016,3,3)</f>
        <v>42432</v>
      </c>
      <c r="Q6" s="23">
        <f>DATE(2016,3,17)</f>
        <v>42446</v>
      </c>
      <c r="R6" s="23">
        <f>DATE(2016,3,24)</f>
        <v>42453</v>
      </c>
      <c r="S6" s="23">
        <f>DATE(2016,3,24)</f>
        <v>42453</v>
      </c>
      <c r="T6" s="23">
        <f>DATE(2016,3,31)</f>
        <v>42460</v>
      </c>
      <c r="U6" s="23">
        <f>DATE(2016,3,31)</f>
        <v>42460</v>
      </c>
      <c r="V6" s="23">
        <f>DATE(2016,4,9)</f>
        <v>42469</v>
      </c>
      <c r="W6" s="23">
        <f>DATE(2016,4,14)</f>
        <v>42474</v>
      </c>
      <c r="X6" s="23">
        <f>DATE(2016,4,14)</f>
        <v>42474</v>
      </c>
      <c r="Y6" s="23">
        <f>DATE(2016,4,14)</f>
        <v>42474</v>
      </c>
      <c r="Z6" s="23">
        <f>DATE(2016,4,19)</f>
        <v>42479</v>
      </c>
      <c r="AA6" s="23">
        <f>DATE(2016,5,2)</f>
        <v>42492</v>
      </c>
      <c r="AB6" s="23">
        <f>DATE(2016,5,6)</f>
        <v>42496</v>
      </c>
      <c r="AC6" s="23">
        <f>DATE(2016,5,12)</f>
        <v>42502</v>
      </c>
      <c r="AD6" s="23">
        <f>DATE(2016,5,12)</f>
        <v>42502</v>
      </c>
      <c r="AE6" s="23">
        <f>DATE(2016,5,19)</f>
        <v>42509</v>
      </c>
      <c r="AF6" s="23">
        <f>DATE(2016,5,19)</f>
        <v>42509</v>
      </c>
      <c r="AG6" s="23">
        <f>DATE(2016,5,20)</f>
        <v>42510</v>
      </c>
      <c r="AH6" s="23">
        <f>DATE(2016,6,4)</f>
        <v>42525</v>
      </c>
      <c r="AI6" s="23">
        <f>DATE(2016,6,6)</f>
        <v>42527</v>
      </c>
      <c r="AJ6" s="23">
        <f>DATE(2016,6,8)</f>
        <v>42529</v>
      </c>
      <c r="AK6" s="23">
        <f>DATE(2016,6,9)</f>
        <v>42530</v>
      </c>
      <c r="AL6" s="23">
        <f>DATE(2016,6,9)</f>
        <v>42530</v>
      </c>
      <c r="AM6" s="9"/>
      <c r="AN6" s="317">
        <f>DATE(2016,6,16)</f>
        <v>42537</v>
      </c>
      <c r="AO6" s="318">
        <f>DATE(2016,6,22)</f>
        <v>42543</v>
      </c>
      <c r="AP6" s="318">
        <f>DATE(2016,6,27)</f>
        <v>42548</v>
      </c>
      <c r="AQ6" s="318">
        <f>DATE(2016,6,30)</f>
        <v>42551</v>
      </c>
      <c r="AR6" s="318">
        <f>DATE(2016,6,30)</f>
        <v>42551</v>
      </c>
      <c r="AS6" s="318">
        <f>DATE(2016,7,7)</f>
        <v>42558</v>
      </c>
      <c r="AT6" s="318">
        <f>DATE(2016,7,20)</f>
        <v>42571</v>
      </c>
      <c r="AU6" s="324">
        <f>DATE(2016,7,25)</f>
        <v>42576</v>
      </c>
      <c r="AV6" s="324">
        <f>DATE(2016,8,4)</f>
        <v>42586</v>
      </c>
      <c r="AW6" s="324">
        <f>DATE(2016,8,11)</f>
        <v>42593</v>
      </c>
      <c r="AX6" s="324">
        <f>DATE(2016,8,11)</f>
        <v>42593</v>
      </c>
      <c r="AY6" s="324">
        <f>DATE(2016,8,14)</f>
        <v>42596</v>
      </c>
      <c r="AZ6" s="324">
        <f>DATE(2016,8,17)</f>
        <v>42599</v>
      </c>
      <c r="BA6" s="324">
        <f>DATE(2016,8,25)</f>
        <v>42607</v>
      </c>
      <c r="BB6" s="324">
        <f>DATE(2016,8,29)</f>
        <v>42611</v>
      </c>
      <c r="BC6" s="236">
        <f>DATE(2016,8,31)</f>
        <v>42613</v>
      </c>
      <c r="BD6" s="236">
        <f>DATE(2016,9,10)</f>
        <v>42623</v>
      </c>
      <c r="BE6" s="236">
        <f>DATE(2016,9,10)</f>
        <v>42623</v>
      </c>
      <c r="BF6" s="236">
        <f>DATE(2016,9,23)</f>
        <v>42636</v>
      </c>
      <c r="BG6" s="236">
        <f>DATE(2016,9,24)</f>
        <v>42637</v>
      </c>
      <c r="BH6" s="236">
        <f>DATE(2016,10,1)</f>
        <v>42644</v>
      </c>
      <c r="BI6" s="236">
        <f>DATE(2016,10,1)</f>
        <v>42644</v>
      </c>
      <c r="BJ6" s="236">
        <f>DATE(2016,10,1)</f>
        <v>42644</v>
      </c>
      <c r="BK6" s="236">
        <f>DATE(2016,10,10)</f>
        <v>42653</v>
      </c>
      <c r="BL6" s="236">
        <f>DATE(2016,10,15)</f>
        <v>42658</v>
      </c>
      <c r="BM6" s="78">
        <f>DATE(2016,10,22)</f>
        <v>42665</v>
      </c>
      <c r="BN6" s="236">
        <f>DATE(2016,10,22)</f>
        <v>42665</v>
      </c>
      <c r="BO6" s="239">
        <f>DATE(2016,10,29)</f>
        <v>42672</v>
      </c>
      <c r="BP6" s="12" t="s">
        <v>27</v>
      </c>
      <c r="BQ6" s="12" t="s">
        <v>28</v>
      </c>
      <c r="BR6" s="12" t="s">
        <v>29</v>
      </c>
      <c r="BS6" s="25" t="s">
        <v>30</v>
      </c>
      <c r="BT6" s="6" t="s">
        <v>31</v>
      </c>
      <c r="BU6" s="6" t="s">
        <v>29</v>
      </c>
      <c r="BV6" s="16" t="s">
        <v>182</v>
      </c>
      <c r="BW6" s="16" t="s">
        <v>183</v>
      </c>
      <c r="BX6" s="16" t="s">
        <v>202</v>
      </c>
      <c r="CA6" s="198"/>
      <c r="CB6" s="198"/>
    </row>
    <row r="7" spans="1:80" s="11" customFormat="1" ht="12.75" customHeight="1" thickBot="1">
      <c r="A7" s="267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76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7" t="s">
        <v>32</v>
      </c>
      <c r="AF7" s="17"/>
      <c r="AG7" s="17"/>
      <c r="AH7" s="17"/>
      <c r="AI7" s="17"/>
      <c r="AJ7" s="17"/>
      <c r="AK7" s="17"/>
      <c r="AL7" s="17"/>
      <c r="AM7" s="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2"/>
      <c r="BM7" s="126"/>
      <c r="BN7" s="122"/>
      <c r="BO7" s="122"/>
      <c r="BP7" s="12"/>
      <c r="BQ7" s="12"/>
      <c r="BR7" s="12"/>
      <c r="BS7" s="17"/>
      <c r="BT7" s="12"/>
      <c r="BU7" s="12"/>
      <c r="CA7" s="12"/>
      <c r="CB7" s="12"/>
    </row>
    <row r="8" spans="1:80" s="5" customFormat="1" ht="12.75" customHeight="1" thickBot="1">
      <c r="A8" s="267"/>
      <c r="B8" s="27" t="s">
        <v>33</v>
      </c>
      <c r="C8" s="28" t="s">
        <v>34</v>
      </c>
      <c r="D8" s="28" t="s">
        <v>35</v>
      </c>
      <c r="E8" s="28" t="s">
        <v>36</v>
      </c>
      <c r="F8" s="30" t="s">
        <v>39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7"/>
      <c r="AF8" s="7"/>
      <c r="AG8" s="7"/>
      <c r="AH8" s="7"/>
      <c r="AI8" s="7"/>
      <c r="AJ8" s="7"/>
      <c r="AK8" s="7"/>
      <c r="AL8" s="7"/>
      <c r="AM8" s="3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19"/>
      <c r="BM8" s="121"/>
      <c r="BN8" s="119"/>
      <c r="BO8" s="119"/>
      <c r="BP8" s="4"/>
      <c r="BQ8" s="4"/>
      <c r="BR8" s="4"/>
      <c r="BS8" s="7"/>
      <c r="BT8" s="4"/>
      <c r="BU8" s="4"/>
      <c r="CA8" s="29" t="s">
        <v>37</v>
      </c>
      <c r="CB8" s="29" t="s">
        <v>38</v>
      </c>
    </row>
    <row r="9" spans="1:80" s="5" customFormat="1" ht="12.75" customHeight="1" thickBot="1">
      <c r="B9" s="4"/>
      <c r="C9" s="4"/>
      <c r="D9" s="4"/>
      <c r="E9" s="4"/>
      <c r="F9" s="10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91"/>
      <c r="AF9" s="191"/>
      <c r="AG9" s="191"/>
      <c r="AH9" s="191"/>
      <c r="AI9" s="191"/>
      <c r="AJ9" s="191"/>
      <c r="AK9" s="191"/>
      <c r="AL9" s="191"/>
      <c r="AM9" s="3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19"/>
      <c r="BM9" s="121"/>
      <c r="BN9" s="119"/>
      <c r="BO9" s="119"/>
      <c r="BP9" s="4"/>
      <c r="BQ9" s="4"/>
      <c r="BR9" s="4"/>
      <c r="BS9" s="7"/>
      <c r="BT9" s="4"/>
      <c r="BU9" s="4"/>
      <c r="CA9" s="4" t="s">
        <v>40</v>
      </c>
      <c r="CB9" s="4" t="s">
        <v>41</v>
      </c>
    </row>
    <row r="10" spans="1:80">
      <c r="A10" s="184" t="s">
        <v>86</v>
      </c>
      <c r="B10" s="147">
        <f>BX10</f>
        <v>25</v>
      </c>
      <c r="C10" s="147" t="s">
        <v>43</v>
      </c>
      <c r="D10" s="147">
        <f>IF(BS10&gt;4,"4",BS10)+IF(BT10&gt;4,"4",BT10)</f>
        <v>1</v>
      </c>
      <c r="E10" s="147" t="str">
        <f t="shared" ref="E10:E27" si="4">IF(CB10&gt;3,"",CB10)</f>
        <v/>
      </c>
      <c r="F10" s="185">
        <f>BU10</f>
        <v>1</v>
      </c>
      <c r="G10" s="210"/>
      <c r="H10" s="115"/>
      <c r="I10" s="115"/>
      <c r="J10" s="115"/>
      <c r="K10" s="115"/>
      <c r="L10" s="115"/>
      <c r="M10" s="115"/>
      <c r="N10" s="115"/>
      <c r="O10" s="115">
        <v>25</v>
      </c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304"/>
      <c r="AL10" s="109"/>
      <c r="AM10" s="31"/>
      <c r="AN10" s="116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09"/>
      <c r="BP10" s="4">
        <f t="shared" ref="BP10:BP27" si="5">SUM(G10:AL10)</f>
        <v>25</v>
      </c>
      <c r="BQ10" s="4">
        <f t="shared" ref="BQ10:BQ27" si="6">SUM(AN10:BO10)</f>
        <v>0</v>
      </c>
      <c r="BR10" s="34">
        <f>BP10+BQ10</f>
        <v>25</v>
      </c>
      <c r="BS10" s="33">
        <f t="shared" ref="BS10:BS27" si="7">COUNT(G10:AL10)</f>
        <v>1</v>
      </c>
      <c r="BT10" s="33">
        <f t="shared" ref="BT10:BT27" si="8">COUNT(AN10:BO10)</f>
        <v>0</v>
      </c>
      <c r="BU10" s="34">
        <f>BS10+BT10</f>
        <v>1</v>
      </c>
      <c r="BV10" s="33">
        <f t="shared" ref="BV10:BV27" si="9">IF(BS10&gt;3,SUM(LARGE($G10:$AL10,1)+LARGE($G10:$AL10,2)+LARGE($G10:$AL10,3)+LARGE($G10:$AL10,4)),SUM(G10:AL10))</f>
        <v>25</v>
      </c>
      <c r="BW10" s="33">
        <f t="shared" ref="BW10:BW27" si="10">IF(BT10&gt;3,SUM(LARGE($AN10:$BO10,1)+LARGE($AN10:$BO10,2)+LARGE($AN10:$BO10,3)+LARGE($AN10:$BO10,4)),SUM(AN10:BO10))</f>
        <v>0</v>
      </c>
      <c r="BX10" s="33">
        <f>BW10+BV10</f>
        <v>25</v>
      </c>
      <c r="CA10" s="97">
        <f t="shared" ref="CA10:CA27" si="11">RANK(B10,$B$10:$B$27)</f>
        <v>14</v>
      </c>
      <c r="CB10" s="97">
        <f t="shared" ref="CB10:CB27" si="12">IF($B10=0,"",$CA10)</f>
        <v>14</v>
      </c>
    </row>
    <row r="11" spans="1:80">
      <c r="A11" s="213" t="s">
        <v>181</v>
      </c>
      <c r="B11" s="146">
        <f t="shared" ref="B11:B25" si="13">BX11</f>
        <v>145</v>
      </c>
      <c r="C11" s="146" t="s">
        <v>43</v>
      </c>
      <c r="D11" s="146">
        <f t="shared" ref="D11:D68" si="14">IF(BS11&gt;4,"4",BS11)+IF(BT11&gt;4,"4",BT11)</f>
        <v>6</v>
      </c>
      <c r="E11" s="146">
        <f t="shared" si="4"/>
        <v>3</v>
      </c>
      <c r="F11" s="186">
        <f t="shared" ref="F11:F69" si="15">BU11</f>
        <v>9</v>
      </c>
      <c r="G11" s="211"/>
      <c r="H11" s="117"/>
      <c r="I11" s="117"/>
      <c r="J11" s="117">
        <v>25</v>
      </c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>
        <v>25</v>
      </c>
      <c r="V11" s="117"/>
      <c r="W11" s="117">
        <v>24</v>
      </c>
      <c r="X11" s="117"/>
      <c r="Y11" s="117"/>
      <c r="Z11" s="117"/>
      <c r="AA11" s="117">
        <v>24</v>
      </c>
      <c r="AB11" s="117"/>
      <c r="AC11" s="117"/>
      <c r="AD11" s="117"/>
      <c r="AE11" s="117"/>
      <c r="AF11" s="117"/>
      <c r="AG11" s="290">
        <v>25</v>
      </c>
      <c r="AH11" s="117"/>
      <c r="AI11" s="117">
        <v>24</v>
      </c>
      <c r="AJ11" s="117"/>
      <c r="AK11" s="305">
        <v>24</v>
      </c>
      <c r="AL11" s="113"/>
      <c r="AM11" s="32"/>
      <c r="AN11" s="114"/>
      <c r="AO11" s="117"/>
      <c r="AP11" s="117">
        <v>24</v>
      </c>
      <c r="AQ11" s="117">
        <v>22</v>
      </c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3"/>
      <c r="BP11" s="4">
        <f t="shared" si="5"/>
        <v>171</v>
      </c>
      <c r="BQ11" s="4">
        <f t="shared" si="6"/>
        <v>46</v>
      </c>
      <c r="BR11" s="34">
        <f t="shared" ref="BR11:BR68" si="16">BP11+BQ11</f>
        <v>217</v>
      </c>
      <c r="BS11" s="33">
        <f t="shared" si="7"/>
        <v>7</v>
      </c>
      <c r="BT11" s="33">
        <f t="shared" si="8"/>
        <v>2</v>
      </c>
      <c r="BU11" s="34">
        <f t="shared" ref="BU11:BU68" si="17">BS11+BT11</f>
        <v>9</v>
      </c>
      <c r="BV11" s="33">
        <f t="shared" si="9"/>
        <v>99</v>
      </c>
      <c r="BW11" s="33">
        <f t="shared" si="10"/>
        <v>46</v>
      </c>
      <c r="BX11" s="33">
        <f t="shared" ref="BX11:BX68" si="18">BW11+BV11</f>
        <v>145</v>
      </c>
      <c r="CA11" s="96">
        <f t="shared" si="11"/>
        <v>3</v>
      </c>
      <c r="CB11" s="96">
        <f t="shared" si="12"/>
        <v>3</v>
      </c>
    </row>
    <row r="12" spans="1:80">
      <c r="A12" s="213" t="s">
        <v>230</v>
      </c>
      <c r="B12" s="146">
        <f t="shared" si="13"/>
        <v>0</v>
      </c>
      <c r="C12" s="146" t="s">
        <v>43</v>
      </c>
      <c r="D12" s="146">
        <f t="shared" si="14"/>
        <v>0</v>
      </c>
      <c r="E12" s="146" t="str">
        <f t="shared" si="4"/>
        <v/>
      </c>
      <c r="F12" s="186">
        <f t="shared" si="15"/>
        <v>0</v>
      </c>
      <c r="G12" s="211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305"/>
      <c r="AL12" s="113"/>
      <c r="AM12" s="32"/>
      <c r="AN12" s="114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3"/>
      <c r="BP12" s="4">
        <f t="shared" si="5"/>
        <v>0</v>
      </c>
      <c r="BQ12" s="4">
        <f t="shared" si="6"/>
        <v>0</v>
      </c>
      <c r="BR12" s="34">
        <f t="shared" si="16"/>
        <v>0</v>
      </c>
      <c r="BS12" s="33">
        <f t="shared" si="7"/>
        <v>0</v>
      </c>
      <c r="BT12" s="33">
        <f t="shared" si="8"/>
        <v>0</v>
      </c>
      <c r="BU12" s="34">
        <f t="shared" si="17"/>
        <v>0</v>
      </c>
      <c r="BV12" s="33">
        <f t="shared" si="9"/>
        <v>0</v>
      </c>
      <c r="BW12" s="33">
        <f t="shared" si="10"/>
        <v>0</v>
      </c>
      <c r="BX12" s="33">
        <f t="shared" si="18"/>
        <v>0</v>
      </c>
      <c r="CA12" s="96">
        <f t="shared" si="11"/>
        <v>16</v>
      </c>
      <c r="CB12" s="96" t="str">
        <f t="shared" si="12"/>
        <v/>
      </c>
    </row>
    <row r="13" spans="1:80">
      <c r="A13" s="213" t="s">
        <v>244</v>
      </c>
      <c r="B13" s="146">
        <f t="shared" si="13"/>
        <v>145</v>
      </c>
      <c r="C13" s="146" t="s">
        <v>43</v>
      </c>
      <c r="D13" s="146">
        <f t="shared" si="14"/>
        <v>7</v>
      </c>
      <c r="E13" s="146">
        <f>IF(CB13&gt;3,"",CB13)</f>
        <v>3</v>
      </c>
      <c r="F13" s="186">
        <f t="shared" si="15"/>
        <v>7</v>
      </c>
      <c r="G13" s="211"/>
      <c r="H13" s="117"/>
      <c r="I13" s="117"/>
      <c r="J13" s="117"/>
      <c r="K13" s="117"/>
      <c r="L13" s="117"/>
      <c r="M13" s="117">
        <v>23</v>
      </c>
      <c r="N13" s="117"/>
      <c r="O13" s="117"/>
      <c r="P13" s="117"/>
      <c r="Q13" s="117"/>
      <c r="R13" s="117"/>
      <c r="S13" s="117"/>
      <c r="T13" s="117"/>
      <c r="U13" s="117"/>
      <c r="V13" s="117"/>
      <c r="W13" s="117">
        <v>22</v>
      </c>
      <c r="X13" s="117"/>
      <c r="Y13" s="117"/>
      <c r="Z13" s="117"/>
      <c r="AA13" s="117">
        <v>20</v>
      </c>
      <c r="AB13" s="117"/>
      <c r="AC13" s="117"/>
      <c r="AD13" s="117"/>
      <c r="AE13" s="117"/>
      <c r="AF13" s="117"/>
      <c r="AG13" s="117"/>
      <c r="AH13" s="117"/>
      <c r="AI13" s="117">
        <v>19</v>
      </c>
      <c r="AJ13" s="117"/>
      <c r="AK13" s="305"/>
      <c r="AL13" s="113"/>
      <c r="AM13" s="32"/>
      <c r="AN13" s="114"/>
      <c r="AO13" s="117">
        <v>23</v>
      </c>
      <c r="AP13" s="117">
        <v>18</v>
      </c>
      <c r="AQ13" s="117"/>
      <c r="AR13" s="117"/>
      <c r="AS13" s="117"/>
      <c r="AT13" s="117"/>
      <c r="AU13" s="117">
        <v>20</v>
      </c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3"/>
      <c r="BP13" s="4">
        <f t="shared" si="5"/>
        <v>84</v>
      </c>
      <c r="BQ13" s="4">
        <f t="shared" si="6"/>
        <v>61</v>
      </c>
      <c r="BR13" s="34">
        <f t="shared" si="16"/>
        <v>145</v>
      </c>
      <c r="BS13" s="33">
        <f t="shared" si="7"/>
        <v>4</v>
      </c>
      <c r="BT13" s="33">
        <f t="shared" si="8"/>
        <v>3</v>
      </c>
      <c r="BU13" s="34">
        <f t="shared" si="17"/>
        <v>7</v>
      </c>
      <c r="BV13" s="33">
        <f t="shared" si="9"/>
        <v>84</v>
      </c>
      <c r="BW13" s="33">
        <f t="shared" si="10"/>
        <v>61</v>
      </c>
      <c r="BX13" s="33">
        <f t="shared" si="18"/>
        <v>145</v>
      </c>
      <c r="CA13" s="96">
        <f t="shared" si="11"/>
        <v>3</v>
      </c>
      <c r="CB13" s="96">
        <f t="shared" si="12"/>
        <v>3</v>
      </c>
    </row>
    <row r="14" spans="1:80">
      <c r="A14" s="213" t="s">
        <v>89</v>
      </c>
      <c r="B14" s="146">
        <f t="shared" si="13"/>
        <v>0</v>
      </c>
      <c r="C14" s="146" t="s">
        <v>43</v>
      </c>
      <c r="D14" s="146">
        <f t="shared" si="14"/>
        <v>0</v>
      </c>
      <c r="E14" s="146" t="str">
        <f t="shared" si="4"/>
        <v/>
      </c>
      <c r="F14" s="186">
        <f t="shared" si="15"/>
        <v>0</v>
      </c>
      <c r="G14" s="211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305"/>
      <c r="AL14" s="113"/>
      <c r="AM14" s="32"/>
      <c r="AN14" s="114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3"/>
      <c r="BP14" s="4">
        <f t="shared" si="5"/>
        <v>0</v>
      </c>
      <c r="BQ14" s="4">
        <f t="shared" si="6"/>
        <v>0</v>
      </c>
      <c r="BR14" s="34">
        <f t="shared" si="16"/>
        <v>0</v>
      </c>
      <c r="BS14" s="33">
        <f t="shared" si="7"/>
        <v>0</v>
      </c>
      <c r="BT14" s="33">
        <f t="shared" si="8"/>
        <v>0</v>
      </c>
      <c r="BU14" s="34">
        <f t="shared" si="17"/>
        <v>0</v>
      </c>
      <c r="BV14" s="33">
        <f t="shared" si="9"/>
        <v>0</v>
      </c>
      <c r="BW14" s="33">
        <f t="shared" si="10"/>
        <v>0</v>
      </c>
      <c r="BX14" s="33">
        <f t="shared" si="18"/>
        <v>0</v>
      </c>
      <c r="CA14" s="96">
        <f t="shared" si="11"/>
        <v>16</v>
      </c>
      <c r="CB14" s="96" t="str">
        <f t="shared" si="12"/>
        <v/>
      </c>
    </row>
    <row r="15" spans="1:80">
      <c r="A15" s="213" t="s">
        <v>245</v>
      </c>
      <c r="B15" s="146">
        <f t="shared" ref="B15" si="19">BX15</f>
        <v>128</v>
      </c>
      <c r="C15" s="146" t="s">
        <v>43</v>
      </c>
      <c r="D15" s="146">
        <f t="shared" ref="D15" si="20">IF(BS15&gt;4,"4",BS15)+IF(BT15&gt;4,"4",BT15)</f>
        <v>6</v>
      </c>
      <c r="E15" s="146" t="str">
        <f t="shared" ref="E15" si="21">IF(CB15&gt;3,"",CB15)</f>
        <v/>
      </c>
      <c r="F15" s="186">
        <f t="shared" ref="F15" si="22">BU15</f>
        <v>6</v>
      </c>
      <c r="G15" s="211"/>
      <c r="H15" s="117"/>
      <c r="I15" s="117"/>
      <c r="J15" s="117"/>
      <c r="K15" s="117"/>
      <c r="L15" s="117"/>
      <c r="M15" s="117">
        <v>21</v>
      </c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>
        <v>22</v>
      </c>
      <c r="AB15" s="117"/>
      <c r="AC15" s="117"/>
      <c r="AD15" s="117"/>
      <c r="AE15" s="117"/>
      <c r="AF15" s="117"/>
      <c r="AG15" s="117">
        <v>24</v>
      </c>
      <c r="AH15" s="117"/>
      <c r="AI15" s="117">
        <v>20</v>
      </c>
      <c r="AJ15" s="117"/>
      <c r="AK15" s="305"/>
      <c r="AL15" s="113"/>
      <c r="AM15" s="32"/>
      <c r="AN15" s="114"/>
      <c r="AO15" s="117"/>
      <c r="AP15" s="117">
        <v>23</v>
      </c>
      <c r="AQ15" s="117"/>
      <c r="AR15" s="117"/>
      <c r="AS15" s="117"/>
      <c r="AT15" s="117"/>
      <c r="AU15" s="117">
        <v>18</v>
      </c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3"/>
      <c r="BP15" s="4">
        <f t="shared" ref="BP15" si="23">SUM(G15:AL15)</f>
        <v>87</v>
      </c>
      <c r="BQ15" s="4">
        <f t="shared" ref="BQ15" si="24">SUM(AN15:BO15)</f>
        <v>41</v>
      </c>
      <c r="BR15" s="34">
        <f t="shared" ref="BR15" si="25">BP15+BQ15</f>
        <v>128</v>
      </c>
      <c r="BS15" s="33">
        <f t="shared" ref="BS15" si="26">COUNT(G15:AL15)</f>
        <v>4</v>
      </c>
      <c r="BT15" s="33">
        <f t="shared" ref="BT15" si="27">COUNT(AN15:BO15)</f>
        <v>2</v>
      </c>
      <c r="BU15" s="34">
        <f t="shared" ref="BU15" si="28">BS15+BT15</f>
        <v>6</v>
      </c>
      <c r="BV15" s="33">
        <f t="shared" ref="BV15" si="29">IF(BS15&gt;3,SUM(LARGE($G15:$AL15,1)+LARGE($G15:$AL15,2)+LARGE($G15:$AL15,3)+LARGE($G15:$AL15,4)),SUM(G15:AL15))</f>
        <v>87</v>
      </c>
      <c r="BW15" s="33">
        <f t="shared" ref="BW15" si="30">IF(BT15&gt;3,SUM(LARGE($AN15:$BO15,1)+LARGE($AN15:$BO15,2)+LARGE($AN15:$BO15,3)+LARGE($AN15:$BO15,4)),SUM(AN15:BO15))</f>
        <v>41</v>
      </c>
      <c r="BX15" s="33">
        <f t="shared" ref="BX15" si="31">BW15+BV15</f>
        <v>128</v>
      </c>
      <c r="CA15" s="96">
        <f t="shared" si="11"/>
        <v>5</v>
      </c>
      <c r="CB15" s="96">
        <f t="shared" si="12"/>
        <v>5</v>
      </c>
    </row>
    <row r="16" spans="1:80">
      <c r="A16" s="213" t="s">
        <v>247</v>
      </c>
      <c r="B16" s="146">
        <f t="shared" si="13"/>
        <v>127</v>
      </c>
      <c r="C16" s="146" t="s">
        <v>43</v>
      </c>
      <c r="D16" s="146">
        <f t="shared" si="14"/>
        <v>8</v>
      </c>
      <c r="E16" s="146" t="str">
        <f t="shared" si="4"/>
        <v/>
      </c>
      <c r="F16" s="186">
        <f t="shared" si="15"/>
        <v>10</v>
      </c>
      <c r="G16" s="211"/>
      <c r="H16" s="117"/>
      <c r="I16" s="117"/>
      <c r="J16" s="117"/>
      <c r="K16" s="117"/>
      <c r="L16" s="117"/>
      <c r="M16" s="117">
        <v>15</v>
      </c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>
        <v>4</v>
      </c>
      <c r="AB16" s="117"/>
      <c r="AC16" s="117"/>
      <c r="AD16" s="117"/>
      <c r="AE16" s="117"/>
      <c r="AF16" s="117"/>
      <c r="AG16" s="117"/>
      <c r="AH16" s="117">
        <v>20</v>
      </c>
      <c r="AI16" s="117">
        <v>3</v>
      </c>
      <c r="AJ16" s="117"/>
      <c r="AK16" s="305"/>
      <c r="AL16" s="113">
        <v>23</v>
      </c>
      <c r="AM16" s="32"/>
      <c r="AN16" s="320">
        <v>25</v>
      </c>
      <c r="AO16" s="117">
        <v>16</v>
      </c>
      <c r="AP16" s="117">
        <v>1</v>
      </c>
      <c r="AQ16" s="117"/>
      <c r="AR16" s="117"/>
      <c r="AS16" s="117"/>
      <c r="AT16" s="117"/>
      <c r="AU16" s="117">
        <v>9</v>
      </c>
      <c r="AV16" s="117">
        <v>15</v>
      </c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3"/>
      <c r="BP16" s="4">
        <f t="shared" si="5"/>
        <v>65</v>
      </c>
      <c r="BQ16" s="4">
        <f t="shared" si="6"/>
        <v>66</v>
      </c>
      <c r="BR16" s="34">
        <f t="shared" si="16"/>
        <v>131</v>
      </c>
      <c r="BS16" s="33">
        <f t="shared" si="7"/>
        <v>5</v>
      </c>
      <c r="BT16" s="33">
        <f t="shared" si="8"/>
        <v>5</v>
      </c>
      <c r="BU16" s="34">
        <f t="shared" si="17"/>
        <v>10</v>
      </c>
      <c r="BV16" s="33">
        <f t="shared" si="9"/>
        <v>62</v>
      </c>
      <c r="BW16" s="33">
        <f t="shared" si="10"/>
        <v>65</v>
      </c>
      <c r="BX16" s="33">
        <f t="shared" si="18"/>
        <v>127</v>
      </c>
      <c r="CA16" s="96">
        <f t="shared" si="11"/>
        <v>6</v>
      </c>
      <c r="CB16" s="96">
        <f t="shared" si="12"/>
        <v>6</v>
      </c>
    </row>
    <row r="17" spans="1:80">
      <c r="A17" s="213" t="s">
        <v>246</v>
      </c>
      <c r="B17" s="146">
        <f t="shared" ref="B17:B19" si="32">BX17</f>
        <v>79</v>
      </c>
      <c r="C17" s="146" t="s">
        <v>43</v>
      </c>
      <c r="D17" s="146">
        <f t="shared" ref="D17:D19" si="33">IF(BS17&gt;4,"4",BS17)+IF(BT17&gt;4,"4",BT17)</f>
        <v>5</v>
      </c>
      <c r="E17" s="146" t="str">
        <f t="shared" ref="E17:E19" si="34">IF(CB17&gt;3,"",CB17)</f>
        <v/>
      </c>
      <c r="F17" s="186">
        <f t="shared" ref="F17:F19" si="35">BU17</f>
        <v>6</v>
      </c>
      <c r="G17" s="211"/>
      <c r="H17" s="117"/>
      <c r="I17" s="117"/>
      <c r="J17" s="117"/>
      <c r="K17" s="117"/>
      <c r="L17" s="117"/>
      <c r="M17" s="117">
        <v>18</v>
      </c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>
        <v>17</v>
      </c>
      <c r="AB17" s="117"/>
      <c r="AC17" s="117">
        <v>22</v>
      </c>
      <c r="AD17" s="117"/>
      <c r="AE17" s="117"/>
      <c r="AF17" s="117"/>
      <c r="AG17" s="117">
        <v>12</v>
      </c>
      <c r="AH17" s="117"/>
      <c r="AI17" s="117">
        <v>8</v>
      </c>
      <c r="AJ17" s="117"/>
      <c r="AK17" s="305"/>
      <c r="AL17" s="113"/>
      <c r="AM17" s="32"/>
      <c r="AN17" s="114"/>
      <c r="AO17" s="117"/>
      <c r="AP17" s="117">
        <v>10</v>
      </c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3"/>
      <c r="BP17" s="4">
        <f t="shared" ref="BP17:BP19" si="36">SUM(G17:AL17)</f>
        <v>77</v>
      </c>
      <c r="BQ17" s="4">
        <f t="shared" ref="BQ17:BQ19" si="37">SUM(AN17:BO17)</f>
        <v>10</v>
      </c>
      <c r="BR17" s="34">
        <f t="shared" ref="BR17:BR19" si="38">BP17+BQ17</f>
        <v>87</v>
      </c>
      <c r="BS17" s="33">
        <f t="shared" ref="BS17:BS19" si="39">COUNT(G17:AL17)</f>
        <v>5</v>
      </c>
      <c r="BT17" s="33">
        <f t="shared" ref="BT17:BT19" si="40">COUNT(AN17:BO17)</f>
        <v>1</v>
      </c>
      <c r="BU17" s="34">
        <f t="shared" ref="BU17:BU19" si="41">BS17+BT17</f>
        <v>6</v>
      </c>
      <c r="BV17" s="33">
        <f t="shared" ref="BV17:BV19" si="42">IF(BS17&gt;3,SUM(LARGE($G17:$AL17,1)+LARGE($G17:$AL17,2)+LARGE($G17:$AL17,3)+LARGE($G17:$AL17,4)),SUM(G17:AL17))</f>
        <v>69</v>
      </c>
      <c r="BW17" s="33">
        <f t="shared" ref="BW17:BW19" si="43">IF(BT17&gt;3,SUM(LARGE($AN17:$BO17,1)+LARGE($AN17:$BO17,2)+LARGE($AN17:$BO17,3)+LARGE($AN17:$BO17,4)),SUM(AN17:BO17))</f>
        <v>10</v>
      </c>
      <c r="BX17" s="33">
        <f t="shared" ref="BX17:BX19" si="44">BW17+BV17</f>
        <v>79</v>
      </c>
      <c r="CA17" s="96">
        <f t="shared" si="11"/>
        <v>10</v>
      </c>
      <c r="CB17" s="96">
        <f t="shared" si="12"/>
        <v>10</v>
      </c>
    </row>
    <row r="18" spans="1:80">
      <c r="A18" s="213" t="s">
        <v>301</v>
      </c>
      <c r="B18" s="146">
        <f t="shared" ref="B18" si="45">BX18</f>
        <v>23</v>
      </c>
      <c r="C18" s="146" t="s">
        <v>43</v>
      </c>
      <c r="D18" s="146">
        <f t="shared" ref="D18" si="46">IF(BS18&gt;4,"4",BS18)+IF(BT18&gt;4,"4",BT18)</f>
        <v>1</v>
      </c>
      <c r="E18" s="146" t="str">
        <f t="shared" ref="E18" si="47">IF(CB18&gt;3,"",CB18)</f>
        <v/>
      </c>
      <c r="F18" s="186">
        <f t="shared" ref="F18" si="48">BU18</f>
        <v>1</v>
      </c>
      <c r="G18" s="211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305">
        <v>23</v>
      </c>
      <c r="AL18" s="113"/>
      <c r="AM18" s="32"/>
      <c r="AN18" s="114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3"/>
      <c r="BP18" s="4">
        <f t="shared" ref="BP18" si="49">SUM(G18:AL18)</f>
        <v>23</v>
      </c>
      <c r="BQ18" s="4">
        <f t="shared" ref="BQ18" si="50">SUM(AN18:BO18)</f>
        <v>0</v>
      </c>
      <c r="BR18" s="34">
        <f t="shared" ref="BR18" si="51">BP18+BQ18</f>
        <v>23</v>
      </c>
      <c r="BS18" s="33">
        <f t="shared" ref="BS18" si="52">COUNT(G18:AL18)</f>
        <v>1</v>
      </c>
      <c r="BT18" s="33">
        <f t="shared" ref="BT18" si="53">COUNT(AN18:BO18)</f>
        <v>0</v>
      </c>
      <c r="BU18" s="34">
        <f t="shared" ref="BU18" si="54">BS18+BT18</f>
        <v>1</v>
      </c>
      <c r="BV18" s="33">
        <f t="shared" ref="BV18" si="55">IF(BS18&gt;3,SUM(LARGE($G18:$AL18,1)+LARGE($G18:$AL18,2)+LARGE($G18:$AL18,3)+LARGE($G18:$AL18,4)),SUM(G18:AL18))</f>
        <v>23</v>
      </c>
      <c r="BW18" s="33">
        <f t="shared" ref="BW18" si="56">IF(BT18&gt;3,SUM(LARGE($AN18:$BO18,1)+LARGE($AN18:$BO18,2)+LARGE($AN18:$BO18,3)+LARGE($AN18:$BO18,4)),SUM(AN18:BO18))</f>
        <v>0</v>
      </c>
      <c r="BX18" s="33">
        <f t="shared" ref="BX18" si="57">BW18+BV18</f>
        <v>23</v>
      </c>
      <c r="CA18" s="96">
        <f t="shared" si="11"/>
        <v>15</v>
      </c>
      <c r="CB18" s="96">
        <f t="shared" si="12"/>
        <v>15</v>
      </c>
    </row>
    <row r="19" spans="1:80">
      <c r="A19" s="213" t="s">
        <v>249</v>
      </c>
      <c r="B19" s="146">
        <f t="shared" si="32"/>
        <v>110</v>
      </c>
      <c r="C19" s="146" t="s">
        <v>43</v>
      </c>
      <c r="D19" s="146">
        <f t="shared" si="33"/>
        <v>7</v>
      </c>
      <c r="E19" s="146" t="str">
        <f t="shared" si="34"/>
        <v/>
      </c>
      <c r="F19" s="186">
        <f t="shared" si="35"/>
        <v>9</v>
      </c>
      <c r="G19" s="211"/>
      <c r="H19" s="117"/>
      <c r="I19" s="117"/>
      <c r="J19" s="117"/>
      <c r="K19" s="117"/>
      <c r="L19" s="117"/>
      <c r="M19" s="117">
        <v>17</v>
      </c>
      <c r="N19" s="117"/>
      <c r="O19" s="117"/>
      <c r="P19" s="117"/>
      <c r="Q19" s="117"/>
      <c r="R19" s="117">
        <v>21</v>
      </c>
      <c r="S19" s="117"/>
      <c r="T19" s="117"/>
      <c r="U19" s="117"/>
      <c r="V19" s="117"/>
      <c r="W19" s="117">
        <v>10</v>
      </c>
      <c r="X19" s="117"/>
      <c r="Y19" s="117"/>
      <c r="Z19" s="117"/>
      <c r="AA19" s="117">
        <v>6</v>
      </c>
      <c r="AB19" s="117">
        <v>20</v>
      </c>
      <c r="AC19" s="117"/>
      <c r="AD19" s="117"/>
      <c r="AE19" s="117"/>
      <c r="AF19" s="117"/>
      <c r="AG19" s="117"/>
      <c r="AH19" s="117"/>
      <c r="AI19" s="117">
        <v>4</v>
      </c>
      <c r="AJ19" s="117"/>
      <c r="AK19" s="305"/>
      <c r="AL19" s="113"/>
      <c r="AM19" s="32"/>
      <c r="AN19" s="320">
        <v>25</v>
      </c>
      <c r="AO19" s="117"/>
      <c r="AP19" s="117">
        <v>1</v>
      </c>
      <c r="AQ19" s="117">
        <v>16</v>
      </c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3"/>
      <c r="BP19" s="4">
        <f t="shared" si="36"/>
        <v>78</v>
      </c>
      <c r="BQ19" s="4">
        <f t="shared" si="37"/>
        <v>42</v>
      </c>
      <c r="BR19" s="34">
        <f t="shared" si="38"/>
        <v>120</v>
      </c>
      <c r="BS19" s="33">
        <f t="shared" si="39"/>
        <v>6</v>
      </c>
      <c r="BT19" s="33">
        <f t="shared" si="40"/>
        <v>3</v>
      </c>
      <c r="BU19" s="34">
        <f t="shared" si="41"/>
        <v>9</v>
      </c>
      <c r="BV19" s="33">
        <f t="shared" si="42"/>
        <v>68</v>
      </c>
      <c r="BW19" s="33">
        <f t="shared" si="43"/>
        <v>42</v>
      </c>
      <c r="BX19" s="33">
        <f t="shared" si="44"/>
        <v>110</v>
      </c>
      <c r="CA19" s="96">
        <f t="shared" si="11"/>
        <v>7</v>
      </c>
      <c r="CB19" s="96">
        <f t="shared" si="12"/>
        <v>7</v>
      </c>
    </row>
    <row r="20" spans="1:80">
      <c r="A20" s="213" t="s">
        <v>277</v>
      </c>
      <c r="B20" s="146">
        <f t="shared" si="13"/>
        <v>42</v>
      </c>
      <c r="C20" s="146" t="s">
        <v>43</v>
      </c>
      <c r="D20" s="146">
        <f t="shared" si="14"/>
        <v>2</v>
      </c>
      <c r="E20" s="146" t="str">
        <f t="shared" si="4"/>
        <v/>
      </c>
      <c r="F20" s="186">
        <f t="shared" si="15"/>
        <v>2</v>
      </c>
      <c r="G20" s="211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>
        <v>21</v>
      </c>
      <c r="AC20" s="117"/>
      <c r="AD20" s="117"/>
      <c r="AE20" s="117"/>
      <c r="AF20" s="117"/>
      <c r="AG20" s="117"/>
      <c r="AH20" s="117"/>
      <c r="AI20" s="117"/>
      <c r="AJ20" s="117"/>
      <c r="AK20" s="305"/>
      <c r="AL20" s="113"/>
      <c r="AM20" s="32"/>
      <c r="AN20" s="114"/>
      <c r="AO20" s="117"/>
      <c r="AP20" s="117"/>
      <c r="AQ20" s="117"/>
      <c r="AR20" s="117"/>
      <c r="AS20" s="117"/>
      <c r="AT20" s="117">
        <v>21</v>
      </c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3"/>
      <c r="BP20" s="4">
        <f t="shared" si="5"/>
        <v>21</v>
      </c>
      <c r="BQ20" s="4">
        <f t="shared" si="6"/>
        <v>21</v>
      </c>
      <c r="BR20" s="34">
        <f t="shared" si="16"/>
        <v>42</v>
      </c>
      <c r="BS20" s="33">
        <f t="shared" si="7"/>
        <v>1</v>
      </c>
      <c r="BT20" s="33">
        <f t="shared" si="8"/>
        <v>1</v>
      </c>
      <c r="BU20" s="34">
        <f t="shared" si="17"/>
        <v>2</v>
      </c>
      <c r="BV20" s="33">
        <f t="shared" si="9"/>
        <v>21</v>
      </c>
      <c r="BW20" s="33">
        <f t="shared" si="10"/>
        <v>21</v>
      </c>
      <c r="BX20" s="33">
        <f t="shared" si="18"/>
        <v>42</v>
      </c>
      <c r="CA20" s="96">
        <f t="shared" si="11"/>
        <v>13</v>
      </c>
      <c r="CB20" s="96">
        <f t="shared" si="12"/>
        <v>13</v>
      </c>
    </row>
    <row r="21" spans="1:80">
      <c r="A21" s="213" t="s">
        <v>227</v>
      </c>
      <c r="B21" s="146">
        <f t="shared" si="13"/>
        <v>0</v>
      </c>
      <c r="C21" s="146" t="s">
        <v>43</v>
      </c>
      <c r="D21" s="146">
        <f t="shared" si="14"/>
        <v>0</v>
      </c>
      <c r="E21" s="146" t="str">
        <f t="shared" si="4"/>
        <v/>
      </c>
      <c r="F21" s="186">
        <f t="shared" si="15"/>
        <v>0</v>
      </c>
      <c r="G21" s="211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305"/>
      <c r="AL21" s="113"/>
      <c r="AM21" s="32"/>
      <c r="AN21" s="114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3"/>
      <c r="BP21" s="4">
        <f t="shared" si="5"/>
        <v>0</v>
      </c>
      <c r="BQ21" s="4">
        <f t="shared" si="6"/>
        <v>0</v>
      </c>
      <c r="BR21" s="34">
        <f t="shared" si="16"/>
        <v>0</v>
      </c>
      <c r="BS21" s="33">
        <f t="shared" si="7"/>
        <v>0</v>
      </c>
      <c r="BT21" s="33">
        <f t="shared" si="8"/>
        <v>0</v>
      </c>
      <c r="BU21" s="34">
        <f t="shared" si="17"/>
        <v>0</v>
      </c>
      <c r="BV21" s="33">
        <f t="shared" si="9"/>
        <v>0</v>
      </c>
      <c r="BW21" s="33">
        <f t="shared" si="10"/>
        <v>0</v>
      </c>
      <c r="BX21" s="33">
        <f t="shared" si="18"/>
        <v>0</v>
      </c>
      <c r="CA21" s="96">
        <f t="shared" si="11"/>
        <v>16</v>
      </c>
      <c r="CB21" s="96" t="str">
        <f t="shared" si="12"/>
        <v/>
      </c>
    </row>
    <row r="22" spans="1:80">
      <c r="A22" s="213" t="s">
        <v>241</v>
      </c>
      <c r="B22" s="146">
        <f t="shared" si="13"/>
        <v>47</v>
      </c>
      <c r="C22" s="146" t="s">
        <v>43</v>
      </c>
      <c r="D22" s="146">
        <f>IF(BS22&gt;4,"4",BS22)+IF(BT22&gt;4,"4",BT22)</f>
        <v>4</v>
      </c>
      <c r="E22" s="146" t="str">
        <f t="shared" si="4"/>
        <v/>
      </c>
      <c r="F22" s="186">
        <f>BU22</f>
        <v>4</v>
      </c>
      <c r="G22" s="211"/>
      <c r="H22" s="117"/>
      <c r="I22" s="117"/>
      <c r="J22" s="117"/>
      <c r="K22" s="117"/>
      <c r="L22" s="117"/>
      <c r="M22" s="117"/>
      <c r="N22" s="117">
        <v>23</v>
      </c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>
        <v>13</v>
      </c>
      <c r="AB22" s="117"/>
      <c r="AC22" s="117"/>
      <c r="AD22" s="117"/>
      <c r="AE22" s="117"/>
      <c r="AF22" s="117"/>
      <c r="AG22" s="117"/>
      <c r="AH22" s="117"/>
      <c r="AI22" s="117">
        <v>5</v>
      </c>
      <c r="AJ22" s="117"/>
      <c r="AK22" s="305"/>
      <c r="AL22" s="113"/>
      <c r="AM22" s="32"/>
      <c r="AN22" s="114"/>
      <c r="AO22" s="117"/>
      <c r="AP22" s="117">
        <v>6</v>
      </c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3"/>
      <c r="BP22" s="4">
        <f t="shared" si="5"/>
        <v>41</v>
      </c>
      <c r="BQ22" s="4">
        <f t="shared" si="6"/>
        <v>6</v>
      </c>
      <c r="BR22" s="34">
        <f t="shared" si="16"/>
        <v>47</v>
      </c>
      <c r="BS22" s="33">
        <f t="shared" si="7"/>
        <v>3</v>
      </c>
      <c r="BT22" s="33">
        <f t="shared" si="8"/>
        <v>1</v>
      </c>
      <c r="BU22" s="34">
        <f t="shared" si="17"/>
        <v>4</v>
      </c>
      <c r="BV22" s="33">
        <f t="shared" si="9"/>
        <v>41</v>
      </c>
      <c r="BW22" s="33">
        <f t="shared" si="10"/>
        <v>6</v>
      </c>
      <c r="BX22" s="33">
        <f t="shared" si="18"/>
        <v>47</v>
      </c>
      <c r="CA22" s="96">
        <f t="shared" si="11"/>
        <v>11</v>
      </c>
      <c r="CB22" s="96">
        <f t="shared" si="12"/>
        <v>11</v>
      </c>
    </row>
    <row r="23" spans="1:80">
      <c r="A23" s="213" t="s">
        <v>282</v>
      </c>
      <c r="B23" s="146">
        <f t="shared" si="13"/>
        <v>103</v>
      </c>
      <c r="C23" s="146" t="s">
        <v>43</v>
      </c>
      <c r="D23" s="146">
        <f t="shared" si="14"/>
        <v>6</v>
      </c>
      <c r="E23" s="146" t="str">
        <f t="shared" si="4"/>
        <v/>
      </c>
      <c r="F23" s="186">
        <f t="shared" si="15"/>
        <v>6</v>
      </c>
      <c r="G23" s="211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>
        <v>15</v>
      </c>
      <c r="AB23" s="117"/>
      <c r="AC23" s="117">
        <v>21</v>
      </c>
      <c r="AD23" s="117"/>
      <c r="AE23" s="117"/>
      <c r="AF23" s="117"/>
      <c r="AG23" s="117">
        <v>19</v>
      </c>
      <c r="AH23" s="117"/>
      <c r="AI23" s="117">
        <v>12</v>
      </c>
      <c r="AJ23" s="117"/>
      <c r="AK23" s="305"/>
      <c r="AL23" s="113"/>
      <c r="AM23" s="32"/>
      <c r="AN23" s="114"/>
      <c r="AO23" s="117"/>
      <c r="AP23" s="117"/>
      <c r="AQ23" s="117"/>
      <c r="AR23" s="117">
        <v>19</v>
      </c>
      <c r="AS23" s="117"/>
      <c r="AT23" s="117"/>
      <c r="AU23" s="117"/>
      <c r="AV23" s="117">
        <v>17</v>
      </c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3"/>
      <c r="BP23" s="4">
        <f t="shared" si="5"/>
        <v>67</v>
      </c>
      <c r="BQ23" s="4">
        <f t="shared" si="6"/>
        <v>36</v>
      </c>
      <c r="BR23" s="34">
        <f t="shared" si="16"/>
        <v>103</v>
      </c>
      <c r="BS23" s="33">
        <f t="shared" si="7"/>
        <v>4</v>
      </c>
      <c r="BT23" s="33">
        <f t="shared" si="8"/>
        <v>2</v>
      </c>
      <c r="BU23" s="34">
        <f t="shared" si="17"/>
        <v>6</v>
      </c>
      <c r="BV23" s="33">
        <f t="shared" si="9"/>
        <v>67</v>
      </c>
      <c r="BW23" s="33">
        <f t="shared" si="10"/>
        <v>36</v>
      </c>
      <c r="BX23" s="33">
        <f t="shared" si="18"/>
        <v>103</v>
      </c>
      <c r="CA23" s="96">
        <f t="shared" si="11"/>
        <v>8</v>
      </c>
      <c r="CB23" s="96">
        <f t="shared" si="12"/>
        <v>8</v>
      </c>
    </row>
    <row r="24" spans="1:80">
      <c r="A24" s="213" t="s">
        <v>231</v>
      </c>
      <c r="B24" s="146">
        <f t="shared" si="13"/>
        <v>197</v>
      </c>
      <c r="C24" s="146" t="s">
        <v>43</v>
      </c>
      <c r="D24" s="146">
        <f t="shared" si="14"/>
        <v>8</v>
      </c>
      <c r="E24" s="146">
        <f t="shared" si="4"/>
        <v>1</v>
      </c>
      <c r="F24" s="186">
        <f t="shared" si="15"/>
        <v>14</v>
      </c>
      <c r="G24" s="211"/>
      <c r="H24" s="117"/>
      <c r="I24" s="117"/>
      <c r="J24" s="117"/>
      <c r="K24" s="117">
        <v>25</v>
      </c>
      <c r="L24" s="117"/>
      <c r="M24" s="117">
        <v>25</v>
      </c>
      <c r="N24" s="117"/>
      <c r="O24" s="117"/>
      <c r="P24" s="117"/>
      <c r="Q24" s="117">
        <v>23</v>
      </c>
      <c r="R24" s="117"/>
      <c r="S24" s="117">
        <v>25</v>
      </c>
      <c r="T24" s="117"/>
      <c r="U24" s="117"/>
      <c r="V24" s="117"/>
      <c r="W24" s="117">
        <v>18</v>
      </c>
      <c r="X24" s="117"/>
      <c r="Y24" s="117">
        <v>25</v>
      </c>
      <c r="Z24" s="117"/>
      <c r="AA24" s="117">
        <v>9</v>
      </c>
      <c r="AB24" s="117"/>
      <c r="AC24" s="117"/>
      <c r="AD24" s="117"/>
      <c r="AE24" s="117"/>
      <c r="AF24" s="117"/>
      <c r="AG24" s="117"/>
      <c r="AH24" s="117"/>
      <c r="AI24" s="290">
        <v>25</v>
      </c>
      <c r="AJ24" s="117"/>
      <c r="AK24" s="313">
        <v>25</v>
      </c>
      <c r="AL24" s="113"/>
      <c r="AM24" s="32"/>
      <c r="AN24" s="320">
        <v>25</v>
      </c>
      <c r="AO24" s="117"/>
      <c r="AP24" s="117"/>
      <c r="AQ24" s="117">
        <v>23</v>
      </c>
      <c r="AR24" s="117"/>
      <c r="AS24" s="117">
        <v>24</v>
      </c>
      <c r="AT24" s="290">
        <v>25</v>
      </c>
      <c r="AU24" s="117"/>
      <c r="AV24" s="117">
        <v>23</v>
      </c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3"/>
      <c r="BP24" s="4">
        <f t="shared" si="5"/>
        <v>200</v>
      </c>
      <c r="BQ24" s="4">
        <f t="shared" si="6"/>
        <v>120</v>
      </c>
      <c r="BR24" s="34">
        <f t="shared" si="16"/>
        <v>320</v>
      </c>
      <c r="BS24" s="33">
        <f t="shared" si="7"/>
        <v>9</v>
      </c>
      <c r="BT24" s="33">
        <f t="shared" si="8"/>
        <v>5</v>
      </c>
      <c r="BU24" s="34">
        <f t="shared" si="17"/>
        <v>14</v>
      </c>
      <c r="BV24" s="33">
        <f t="shared" si="9"/>
        <v>100</v>
      </c>
      <c r="BW24" s="33">
        <f t="shared" si="10"/>
        <v>97</v>
      </c>
      <c r="BX24" s="33">
        <f t="shared" si="18"/>
        <v>197</v>
      </c>
      <c r="CA24" s="96">
        <f t="shared" si="11"/>
        <v>1</v>
      </c>
      <c r="CB24" s="96">
        <f t="shared" si="12"/>
        <v>1</v>
      </c>
    </row>
    <row r="25" spans="1:80">
      <c r="A25" s="213" t="s">
        <v>271</v>
      </c>
      <c r="B25" s="146">
        <f t="shared" si="13"/>
        <v>100</v>
      </c>
      <c r="C25" s="146" t="s">
        <v>43</v>
      </c>
      <c r="D25" s="146">
        <f t="shared" si="14"/>
        <v>4</v>
      </c>
      <c r="E25" s="146" t="str">
        <f t="shared" si="4"/>
        <v/>
      </c>
      <c r="F25" s="186">
        <f t="shared" si="15"/>
        <v>4</v>
      </c>
      <c r="G25" s="211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>
        <v>25</v>
      </c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305"/>
      <c r="AL25" s="113"/>
      <c r="AM25" s="32"/>
      <c r="AN25" s="114"/>
      <c r="AO25" s="117"/>
      <c r="AP25" s="117"/>
      <c r="AQ25" s="290">
        <v>25</v>
      </c>
      <c r="AR25" s="117"/>
      <c r="AS25" s="290">
        <v>25</v>
      </c>
      <c r="AT25" s="117"/>
      <c r="AU25" s="117"/>
      <c r="AV25" s="290">
        <v>25</v>
      </c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3"/>
      <c r="BP25" s="4">
        <f t="shared" si="5"/>
        <v>25</v>
      </c>
      <c r="BQ25" s="4">
        <f t="shared" si="6"/>
        <v>75</v>
      </c>
      <c r="BR25" s="34">
        <f t="shared" si="16"/>
        <v>100</v>
      </c>
      <c r="BS25" s="33">
        <f t="shared" si="7"/>
        <v>1</v>
      </c>
      <c r="BT25" s="33">
        <f t="shared" si="8"/>
        <v>3</v>
      </c>
      <c r="BU25" s="34">
        <f t="shared" si="17"/>
        <v>4</v>
      </c>
      <c r="BV25" s="33">
        <f t="shared" si="9"/>
        <v>25</v>
      </c>
      <c r="BW25" s="33">
        <f t="shared" si="10"/>
        <v>75</v>
      </c>
      <c r="BX25" s="33">
        <f t="shared" si="18"/>
        <v>100</v>
      </c>
      <c r="CA25" s="96">
        <f t="shared" si="11"/>
        <v>9</v>
      </c>
      <c r="CB25" s="96">
        <f t="shared" si="12"/>
        <v>9</v>
      </c>
    </row>
    <row r="26" spans="1:80">
      <c r="A26" s="213" t="s">
        <v>267</v>
      </c>
      <c r="B26" s="146">
        <f>BX26</f>
        <v>165</v>
      </c>
      <c r="C26" s="146" t="s">
        <v>43</v>
      </c>
      <c r="D26" s="146">
        <f>IF(BS26&gt;4,"4",BS26)+IF(BT26&gt;4,"4",BT26)</f>
        <v>8</v>
      </c>
      <c r="E26" s="146">
        <f t="shared" si="4"/>
        <v>2</v>
      </c>
      <c r="F26" s="186">
        <f>BU26</f>
        <v>10</v>
      </c>
      <c r="G26" s="211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>
        <v>16</v>
      </c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290">
        <v>25</v>
      </c>
      <c r="AI26" s="117">
        <v>14</v>
      </c>
      <c r="AJ26" s="117"/>
      <c r="AK26" s="305">
        <v>22</v>
      </c>
      <c r="AL26" s="113"/>
      <c r="AM26" s="32"/>
      <c r="AN26" s="114"/>
      <c r="AO26" s="117">
        <v>22</v>
      </c>
      <c r="AP26" s="117">
        <v>17</v>
      </c>
      <c r="AQ26" s="117">
        <v>20</v>
      </c>
      <c r="AR26" s="117"/>
      <c r="AS26" s="117">
        <v>21</v>
      </c>
      <c r="AT26" s="117"/>
      <c r="AU26" s="117">
        <v>23</v>
      </c>
      <c r="AV26" s="117">
        <v>22</v>
      </c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3"/>
      <c r="BP26" s="4">
        <f t="shared" si="5"/>
        <v>77</v>
      </c>
      <c r="BQ26" s="4">
        <f t="shared" si="6"/>
        <v>125</v>
      </c>
      <c r="BR26" s="34">
        <f>BP26+BQ26</f>
        <v>202</v>
      </c>
      <c r="BS26" s="33">
        <f t="shared" si="7"/>
        <v>4</v>
      </c>
      <c r="BT26" s="33">
        <f t="shared" si="8"/>
        <v>6</v>
      </c>
      <c r="BU26" s="34">
        <f>BS26+BT26</f>
        <v>10</v>
      </c>
      <c r="BV26" s="33">
        <f t="shared" si="9"/>
        <v>77</v>
      </c>
      <c r="BW26" s="33">
        <f t="shared" si="10"/>
        <v>88</v>
      </c>
      <c r="BX26" s="33">
        <f>BW26+BV26</f>
        <v>165</v>
      </c>
      <c r="CA26" s="96">
        <f t="shared" si="11"/>
        <v>2</v>
      </c>
      <c r="CB26" s="96">
        <f t="shared" si="12"/>
        <v>2</v>
      </c>
    </row>
    <row r="27" spans="1:80" ht="15" thickBot="1">
      <c r="A27" s="214" t="s">
        <v>211</v>
      </c>
      <c r="B27" s="148">
        <f>BX27</f>
        <v>47</v>
      </c>
      <c r="C27" s="148" t="s">
        <v>43</v>
      </c>
      <c r="D27" s="148">
        <f>IF(BS27&gt;4,"4",BS27)+IF(BT27&gt;4,"4",BT27)</f>
        <v>4</v>
      </c>
      <c r="E27" s="148" t="str">
        <f t="shared" si="4"/>
        <v/>
      </c>
      <c r="F27" s="187">
        <f>BU27</f>
        <v>4</v>
      </c>
      <c r="G27" s="212"/>
      <c r="H27" s="111"/>
      <c r="I27" s="111"/>
      <c r="J27" s="111"/>
      <c r="K27" s="111"/>
      <c r="L27" s="111"/>
      <c r="M27" s="111"/>
      <c r="N27" s="111"/>
      <c r="O27" s="111">
        <v>23</v>
      </c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>
        <v>8</v>
      </c>
      <c r="AB27" s="111"/>
      <c r="AC27" s="111"/>
      <c r="AD27" s="111"/>
      <c r="AE27" s="111"/>
      <c r="AF27" s="111"/>
      <c r="AG27" s="111"/>
      <c r="AH27" s="111"/>
      <c r="AI27" s="111"/>
      <c r="AJ27" s="111"/>
      <c r="AK27" s="306"/>
      <c r="AL27" s="110"/>
      <c r="AM27" s="32"/>
      <c r="AN27" s="112"/>
      <c r="AO27" s="111"/>
      <c r="AP27" s="111">
        <v>5</v>
      </c>
      <c r="AQ27" s="111"/>
      <c r="AR27" s="111"/>
      <c r="AS27" s="111"/>
      <c r="AT27" s="111"/>
      <c r="AU27" s="111">
        <v>11</v>
      </c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0"/>
      <c r="BP27" s="4">
        <f t="shared" si="5"/>
        <v>31</v>
      </c>
      <c r="BQ27" s="4">
        <f t="shared" si="6"/>
        <v>16</v>
      </c>
      <c r="BR27" s="34">
        <f>BP27+BQ27</f>
        <v>47</v>
      </c>
      <c r="BS27" s="33">
        <f t="shared" si="7"/>
        <v>2</v>
      </c>
      <c r="BT27" s="33">
        <f t="shared" si="8"/>
        <v>2</v>
      </c>
      <c r="BU27" s="34">
        <f>BS27+BT27</f>
        <v>4</v>
      </c>
      <c r="BV27" s="33">
        <f t="shared" si="9"/>
        <v>31</v>
      </c>
      <c r="BW27" s="33">
        <f t="shared" si="10"/>
        <v>16</v>
      </c>
      <c r="BX27" s="33">
        <f>BW27+BV27</f>
        <v>47</v>
      </c>
      <c r="CA27" s="101">
        <f t="shared" si="11"/>
        <v>11</v>
      </c>
      <c r="CB27" s="101">
        <f t="shared" si="12"/>
        <v>11</v>
      </c>
    </row>
    <row r="28" spans="1:80" ht="15" thickBot="1">
      <c r="A28" s="35"/>
      <c r="B28" s="35"/>
      <c r="C28" s="3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R28" s="34"/>
      <c r="BS28" s="33"/>
      <c r="BT28" s="33"/>
      <c r="BU28" s="34"/>
      <c r="BV28" s="33"/>
      <c r="BW28" s="33"/>
      <c r="BX28" s="33"/>
      <c r="CA28" s="35"/>
      <c r="CB28" s="35"/>
    </row>
    <row r="29" spans="1:80">
      <c r="A29" s="216" t="s">
        <v>315</v>
      </c>
      <c r="B29" s="135">
        <f>BX29</f>
        <v>24</v>
      </c>
      <c r="C29" s="135" t="s">
        <v>91</v>
      </c>
      <c r="D29" s="135">
        <f t="shared" si="14"/>
        <v>1</v>
      </c>
      <c r="E29" s="135" t="str">
        <f t="shared" ref="E29:E45" si="58">IF(CB29&gt;3,"",CB29)</f>
        <v/>
      </c>
      <c r="F29" s="188">
        <f t="shared" si="15"/>
        <v>1</v>
      </c>
      <c r="G29" s="217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307"/>
      <c r="AL29" s="142"/>
      <c r="AM29" s="32"/>
      <c r="AN29" s="158"/>
      <c r="AO29" s="141"/>
      <c r="AP29" s="141"/>
      <c r="AQ29" s="141"/>
      <c r="AR29" s="141"/>
      <c r="AS29" s="141"/>
      <c r="AT29" s="141"/>
      <c r="AU29" s="141"/>
      <c r="AV29" s="141">
        <v>24</v>
      </c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2"/>
      <c r="BP29" s="4">
        <f t="shared" ref="BP29:BP45" si="59">SUM(G29:AL29)</f>
        <v>0</v>
      </c>
      <c r="BQ29" s="4">
        <f t="shared" ref="BQ29:BQ45" si="60">SUM(AN29:BO29)</f>
        <v>24</v>
      </c>
      <c r="BR29" s="34">
        <f t="shared" si="16"/>
        <v>24</v>
      </c>
      <c r="BS29" s="33">
        <f t="shared" ref="BS29:BS45" si="61">COUNT(G29:AL29)</f>
        <v>0</v>
      </c>
      <c r="BT29" s="33">
        <f t="shared" ref="BT29:BT45" si="62">COUNT(AN29:BO29)</f>
        <v>1</v>
      </c>
      <c r="BU29" s="34">
        <f t="shared" si="17"/>
        <v>1</v>
      </c>
      <c r="BV29" s="33">
        <f t="shared" ref="BV29:BV45" si="63">IF(BS29&gt;3,SUM(LARGE($G29:$AL29,1)+LARGE($G29:$AL29,2)+LARGE($G29:$AL29,3)+LARGE($G29:$AL29,4)),SUM(G29:AL29))</f>
        <v>0</v>
      </c>
      <c r="BW29" s="33">
        <f t="shared" ref="BW29:BW45" si="64">IF(BT29&gt;3,SUM(LARGE($AN29:$BO29,1)+LARGE($AN29:$BO29,2)+LARGE($AN29:$BO29,3)+LARGE($AN29:$BO29,4)),SUM(AN29:BO29))</f>
        <v>24</v>
      </c>
      <c r="BX29" s="33">
        <f t="shared" si="18"/>
        <v>24</v>
      </c>
      <c r="CA29" s="97">
        <f t="shared" ref="CA29:CA45" si="65">RANK(B29,$B$29:$B$45)</f>
        <v>16</v>
      </c>
      <c r="CB29" s="97">
        <f t="shared" ref="CB29:CB45" si="66">IF($B29=0,"",$CA29)</f>
        <v>16</v>
      </c>
    </row>
    <row r="30" spans="1:80">
      <c r="A30" s="220" t="s">
        <v>270</v>
      </c>
      <c r="B30" s="134">
        <f t="shared" ref="B30:B43" si="67">BX30</f>
        <v>25</v>
      </c>
      <c r="C30" s="134" t="s">
        <v>91</v>
      </c>
      <c r="D30" s="134">
        <f>IF(BS30&gt;4,"4",BS30)+IF(BT30&gt;4,"4",BT30)</f>
        <v>1</v>
      </c>
      <c r="E30" s="134" t="str">
        <f t="shared" si="58"/>
        <v/>
      </c>
      <c r="F30" s="189">
        <f>BU30</f>
        <v>1</v>
      </c>
      <c r="G30" s="218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>
        <v>25</v>
      </c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308"/>
      <c r="AL30" s="143"/>
      <c r="AM30" s="32"/>
      <c r="AN30" s="159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3"/>
      <c r="BP30" s="4">
        <f t="shared" si="59"/>
        <v>25</v>
      </c>
      <c r="BQ30" s="4">
        <f t="shared" si="60"/>
        <v>0</v>
      </c>
      <c r="BR30" s="34">
        <f t="shared" si="16"/>
        <v>25</v>
      </c>
      <c r="BS30" s="33">
        <f t="shared" si="61"/>
        <v>1</v>
      </c>
      <c r="BT30" s="33">
        <f t="shared" si="62"/>
        <v>0</v>
      </c>
      <c r="BU30" s="34">
        <f t="shared" si="17"/>
        <v>1</v>
      </c>
      <c r="BV30" s="33">
        <f t="shared" si="63"/>
        <v>25</v>
      </c>
      <c r="BW30" s="33">
        <f t="shared" si="64"/>
        <v>0</v>
      </c>
      <c r="BX30" s="33">
        <f t="shared" si="18"/>
        <v>25</v>
      </c>
      <c r="CA30" s="96">
        <f t="shared" si="65"/>
        <v>15</v>
      </c>
      <c r="CB30" s="96">
        <f t="shared" si="66"/>
        <v>15</v>
      </c>
    </row>
    <row r="31" spans="1:80">
      <c r="A31" s="220" t="s">
        <v>95</v>
      </c>
      <c r="B31" s="134">
        <f t="shared" si="67"/>
        <v>36</v>
      </c>
      <c r="C31" s="134" t="s">
        <v>91</v>
      </c>
      <c r="D31" s="134">
        <f>IF(BS31&gt;4,"4",BS31)+IF(BT31&gt;4,"4",BT31)</f>
        <v>2</v>
      </c>
      <c r="E31" s="134" t="str">
        <f t="shared" si="58"/>
        <v/>
      </c>
      <c r="F31" s="189">
        <f>BU31</f>
        <v>2</v>
      </c>
      <c r="G31" s="218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>
        <v>11</v>
      </c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308"/>
      <c r="AL31" s="143"/>
      <c r="AM31" s="32"/>
      <c r="AN31" s="321">
        <v>25</v>
      </c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3"/>
      <c r="BP31" s="4">
        <f t="shared" si="59"/>
        <v>11</v>
      </c>
      <c r="BQ31" s="4">
        <f t="shared" si="60"/>
        <v>25</v>
      </c>
      <c r="BR31" s="34">
        <f t="shared" si="16"/>
        <v>36</v>
      </c>
      <c r="BS31" s="33">
        <f t="shared" si="61"/>
        <v>1</v>
      </c>
      <c r="BT31" s="33">
        <f t="shared" si="62"/>
        <v>1</v>
      </c>
      <c r="BU31" s="34">
        <f t="shared" si="17"/>
        <v>2</v>
      </c>
      <c r="BV31" s="33">
        <f t="shared" si="63"/>
        <v>11</v>
      </c>
      <c r="BW31" s="33">
        <f t="shared" si="64"/>
        <v>25</v>
      </c>
      <c r="BX31" s="33">
        <f t="shared" si="18"/>
        <v>36</v>
      </c>
      <c r="CA31" s="96">
        <f t="shared" si="65"/>
        <v>14</v>
      </c>
      <c r="CB31" s="96">
        <f t="shared" si="66"/>
        <v>14</v>
      </c>
    </row>
    <row r="32" spans="1:80">
      <c r="A32" s="220" t="s">
        <v>94</v>
      </c>
      <c r="B32" s="134">
        <f t="shared" si="67"/>
        <v>38</v>
      </c>
      <c r="C32" s="134" t="s">
        <v>91</v>
      </c>
      <c r="D32" s="134">
        <f t="shared" si="14"/>
        <v>2</v>
      </c>
      <c r="E32" s="134" t="str">
        <f t="shared" si="58"/>
        <v/>
      </c>
      <c r="F32" s="189">
        <f t="shared" si="15"/>
        <v>2</v>
      </c>
      <c r="G32" s="218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>
        <v>13</v>
      </c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308"/>
      <c r="AL32" s="143"/>
      <c r="AM32" s="32"/>
      <c r="AN32" s="321">
        <v>25</v>
      </c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3"/>
      <c r="BP32" s="4">
        <f t="shared" si="59"/>
        <v>13</v>
      </c>
      <c r="BQ32" s="4">
        <f t="shared" si="60"/>
        <v>25</v>
      </c>
      <c r="BR32" s="34">
        <f t="shared" si="16"/>
        <v>38</v>
      </c>
      <c r="BS32" s="33">
        <f t="shared" si="61"/>
        <v>1</v>
      </c>
      <c r="BT32" s="33">
        <f t="shared" si="62"/>
        <v>1</v>
      </c>
      <c r="BU32" s="34">
        <f t="shared" si="17"/>
        <v>2</v>
      </c>
      <c r="BV32" s="33">
        <f t="shared" si="63"/>
        <v>13</v>
      </c>
      <c r="BW32" s="33">
        <f t="shared" si="64"/>
        <v>25</v>
      </c>
      <c r="BX32" s="33">
        <f t="shared" si="18"/>
        <v>38</v>
      </c>
      <c r="CA32" s="96">
        <f t="shared" si="65"/>
        <v>13</v>
      </c>
      <c r="CB32" s="96">
        <f t="shared" si="66"/>
        <v>13</v>
      </c>
    </row>
    <row r="33" spans="1:80">
      <c r="A33" s="220" t="s">
        <v>214</v>
      </c>
      <c r="B33" s="134">
        <f t="shared" si="67"/>
        <v>0</v>
      </c>
      <c r="C33" s="134" t="s">
        <v>91</v>
      </c>
      <c r="D33" s="134">
        <f t="shared" si="14"/>
        <v>0</v>
      </c>
      <c r="E33" s="134" t="str">
        <f t="shared" si="58"/>
        <v/>
      </c>
      <c r="F33" s="189">
        <f t="shared" si="15"/>
        <v>0</v>
      </c>
      <c r="G33" s="218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308"/>
      <c r="AL33" s="143"/>
      <c r="AM33" s="32"/>
      <c r="AN33" s="159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3"/>
      <c r="BP33" s="4">
        <f t="shared" si="59"/>
        <v>0</v>
      </c>
      <c r="BQ33" s="4">
        <f t="shared" si="60"/>
        <v>0</v>
      </c>
      <c r="BR33" s="34">
        <f t="shared" si="16"/>
        <v>0</v>
      </c>
      <c r="BS33" s="33">
        <f t="shared" si="61"/>
        <v>0</v>
      </c>
      <c r="BT33" s="33">
        <f t="shared" si="62"/>
        <v>0</v>
      </c>
      <c r="BU33" s="34">
        <f t="shared" si="17"/>
        <v>0</v>
      </c>
      <c r="BV33" s="33">
        <f t="shared" si="63"/>
        <v>0</v>
      </c>
      <c r="BW33" s="33">
        <f t="shared" si="64"/>
        <v>0</v>
      </c>
      <c r="BX33" s="33">
        <f t="shared" si="18"/>
        <v>0</v>
      </c>
      <c r="CA33" s="96">
        <f t="shared" si="65"/>
        <v>17</v>
      </c>
      <c r="CB33" s="96" t="str">
        <f t="shared" si="66"/>
        <v/>
      </c>
    </row>
    <row r="34" spans="1:80">
      <c r="A34" s="220" t="s">
        <v>96</v>
      </c>
      <c r="B34" s="134">
        <f t="shared" si="67"/>
        <v>190</v>
      </c>
      <c r="C34" s="134" t="s">
        <v>91</v>
      </c>
      <c r="D34" s="134">
        <f t="shared" si="14"/>
        <v>8</v>
      </c>
      <c r="E34" s="134">
        <f t="shared" si="58"/>
        <v>1</v>
      </c>
      <c r="F34" s="189">
        <f t="shared" si="15"/>
        <v>9</v>
      </c>
      <c r="G34" s="218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>
        <v>19</v>
      </c>
      <c r="X34" s="140"/>
      <c r="Y34" s="140"/>
      <c r="Z34" s="140"/>
      <c r="AA34" s="140">
        <v>16</v>
      </c>
      <c r="AB34" s="140"/>
      <c r="AC34" s="259">
        <v>25</v>
      </c>
      <c r="AD34" s="140"/>
      <c r="AE34" s="140"/>
      <c r="AF34" s="140"/>
      <c r="AG34" s="140">
        <v>23</v>
      </c>
      <c r="AH34" s="140"/>
      <c r="AI34" s="140">
        <v>23</v>
      </c>
      <c r="AJ34" s="140"/>
      <c r="AK34" s="308"/>
      <c r="AL34" s="143"/>
      <c r="AM34" s="32"/>
      <c r="AN34" s="321">
        <v>25</v>
      </c>
      <c r="AO34" s="140"/>
      <c r="AP34" s="259">
        <v>25</v>
      </c>
      <c r="AQ34" s="140"/>
      <c r="AR34" s="259">
        <v>25</v>
      </c>
      <c r="AS34" s="140"/>
      <c r="AT34" s="140"/>
      <c r="AU34" s="259">
        <v>25</v>
      </c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3"/>
      <c r="BP34" s="4">
        <f t="shared" si="59"/>
        <v>106</v>
      </c>
      <c r="BQ34" s="4">
        <f t="shared" si="60"/>
        <v>100</v>
      </c>
      <c r="BR34" s="34">
        <f t="shared" si="16"/>
        <v>206</v>
      </c>
      <c r="BS34" s="33">
        <f t="shared" si="61"/>
        <v>5</v>
      </c>
      <c r="BT34" s="33">
        <f t="shared" si="62"/>
        <v>4</v>
      </c>
      <c r="BU34" s="34">
        <f t="shared" si="17"/>
        <v>9</v>
      </c>
      <c r="BV34" s="33">
        <f t="shared" si="63"/>
        <v>90</v>
      </c>
      <c r="BW34" s="33">
        <f t="shared" si="64"/>
        <v>100</v>
      </c>
      <c r="BX34" s="33">
        <f t="shared" si="18"/>
        <v>190</v>
      </c>
      <c r="CA34" s="96">
        <f t="shared" si="65"/>
        <v>1</v>
      </c>
      <c r="CB34" s="96">
        <f t="shared" si="66"/>
        <v>1</v>
      </c>
    </row>
    <row r="35" spans="1:80">
      <c r="A35" s="220" t="s">
        <v>248</v>
      </c>
      <c r="B35" s="134">
        <f t="shared" si="67"/>
        <v>75</v>
      </c>
      <c r="C35" s="134" t="s">
        <v>91</v>
      </c>
      <c r="D35" s="134">
        <f>IF(BS35&gt;4,"4",BS35)+IF(BT35&gt;4,"4",BT35)</f>
        <v>7</v>
      </c>
      <c r="E35" s="134" t="str">
        <f t="shared" si="58"/>
        <v/>
      </c>
      <c r="F35" s="189">
        <f>BU35</f>
        <v>8</v>
      </c>
      <c r="G35" s="218"/>
      <c r="H35" s="140"/>
      <c r="I35" s="140"/>
      <c r="J35" s="140"/>
      <c r="K35" s="140"/>
      <c r="L35" s="140"/>
      <c r="M35" s="140">
        <v>16</v>
      </c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259">
        <v>25</v>
      </c>
      <c r="Z35" s="140"/>
      <c r="AA35" s="140">
        <v>2</v>
      </c>
      <c r="AB35" s="140"/>
      <c r="AC35" s="140"/>
      <c r="AD35" s="140"/>
      <c r="AE35" s="140"/>
      <c r="AF35" s="140"/>
      <c r="AG35" s="140">
        <v>8</v>
      </c>
      <c r="AH35" s="140"/>
      <c r="AI35" s="140">
        <v>2</v>
      </c>
      <c r="AJ35" s="140"/>
      <c r="AK35" s="308"/>
      <c r="AL35" s="143"/>
      <c r="AM35" s="32"/>
      <c r="AN35" s="159"/>
      <c r="AO35" s="140">
        <v>15</v>
      </c>
      <c r="AP35" s="140">
        <v>1</v>
      </c>
      <c r="AQ35" s="140"/>
      <c r="AR35" s="140"/>
      <c r="AS35" s="140"/>
      <c r="AT35" s="140"/>
      <c r="AU35" s="140">
        <v>8</v>
      </c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3"/>
      <c r="BP35" s="4">
        <f t="shared" si="59"/>
        <v>53</v>
      </c>
      <c r="BQ35" s="4">
        <f t="shared" si="60"/>
        <v>24</v>
      </c>
      <c r="BR35" s="34">
        <f t="shared" si="16"/>
        <v>77</v>
      </c>
      <c r="BS35" s="33">
        <f t="shared" si="61"/>
        <v>5</v>
      </c>
      <c r="BT35" s="33">
        <f t="shared" si="62"/>
        <v>3</v>
      </c>
      <c r="BU35" s="34">
        <f t="shared" si="17"/>
        <v>8</v>
      </c>
      <c r="BV35" s="33">
        <f t="shared" si="63"/>
        <v>51</v>
      </c>
      <c r="BW35" s="33">
        <f t="shared" si="64"/>
        <v>24</v>
      </c>
      <c r="BX35" s="33">
        <f t="shared" si="18"/>
        <v>75</v>
      </c>
      <c r="CA35" s="96">
        <f t="shared" si="65"/>
        <v>9</v>
      </c>
      <c r="CB35" s="96">
        <f t="shared" si="66"/>
        <v>9</v>
      </c>
    </row>
    <row r="36" spans="1:80">
      <c r="A36" s="220" t="s">
        <v>258</v>
      </c>
      <c r="B36" s="134">
        <f t="shared" si="67"/>
        <v>108</v>
      </c>
      <c r="C36" s="134" t="s">
        <v>91</v>
      </c>
      <c r="D36" s="134">
        <f>IF(BS36&gt;4,"4",BS36)+IF(BT36&gt;4,"4",BT36)</f>
        <v>5</v>
      </c>
      <c r="E36" s="134" t="str">
        <f t="shared" si="58"/>
        <v/>
      </c>
      <c r="F36" s="189">
        <f>BU36</f>
        <v>5</v>
      </c>
      <c r="G36" s="218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 t="s">
        <v>290</v>
      </c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>
        <v>18</v>
      </c>
      <c r="AJ36" s="140"/>
      <c r="AK36" s="308"/>
      <c r="AL36" s="143"/>
      <c r="AM36" s="32"/>
      <c r="AN36" s="321">
        <v>25</v>
      </c>
      <c r="AO36" s="140"/>
      <c r="AP36" s="140">
        <v>20</v>
      </c>
      <c r="AQ36" s="140"/>
      <c r="AR36" s="140">
        <v>22</v>
      </c>
      <c r="AS36" s="140"/>
      <c r="AT36" s="140">
        <v>23</v>
      </c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3"/>
      <c r="BP36" s="4">
        <f t="shared" si="59"/>
        <v>18</v>
      </c>
      <c r="BQ36" s="4">
        <f t="shared" si="60"/>
        <v>90</v>
      </c>
      <c r="BR36" s="34">
        <f t="shared" si="16"/>
        <v>108</v>
      </c>
      <c r="BS36" s="33">
        <f t="shared" si="61"/>
        <v>1</v>
      </c>
      <c r="BT36" s="33">
        <f t="shared" si="62"/>
        <v>4</v>
      </c>
      <c r="BU36" s="34">
        <f t="shared" si="17"/>
        <v>5</v>
      </c>
      <c r="BV36" s="33">
        <f t="shared" si="63"/>
        <v>18</v>
      </c>
      <c r="BW36" s="33">
        <f t="shared" si="64"/>
        <v>90</v>
      </c>
      <c r="BX36" s="33">
        <f t="shared" si="18"/>
        <v>108</v>
      </c>
      <c r="CA36" s="96">
        <f t="shared" si="65"/>
        <v>7</v>
      </c>
      <c r="CB36" s="96">
        <f t="shared" si="66"/>
        <v>7</v>
      </c>
    </row>
    <row r="37" spans="1:80">
      <c r="A37" s="220" t="s">
        <v>99</v>
      </c>
      <c r="B37" s="134">
        <f t="shared" si="67"/>
        <v>113</v>
      </c>
      <c r="C37" s="134" t="s">
        <v>91</v>
      </c>
      <c r="D37" s="134">
        <f t="shared" si="14"/>
        <v>8</v>
      </c>
      <c r="E37" s="134" t="str">
        <f t="shared" si="58"/>
        <v/>
      </c>
      <c r="F37" s="189">
        <f t="shared" si="15"/>
        <v>8</v>
      </c>
      <c r="G37" s="218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>
        <v>21</v>
      </c>
      <c r="T37" s="140"/>
      <c r="U37" s="140"/>
      <c r="V37" s="140"/>
      <c r="W37" s="140"/>
      <c r="X37" s="140"/>
      <c r="Y37" s="140">
        <v>25</v>
      </c>
      <c r="Z37" s="140"/>
      <c r="AA37" s="140">
        <v>7</v>
      </c>
      <c r="AB37" s="140"/>
      <c r="AC37" s="140"/>
      <c r="AD37" s="140"/>
      <c r="AE37" s="140"/>
      <c r="AF37" s="140"/>
      <c r="AG37" s="140">
        <v>10</v>
      </c>
      <c r="AH37" s="140"/>
      <c r="AI37" s="140"/>
      <c r="AJ37" s="140"/>
      <c r="AK37" s="308"/>
      <c r="AL37" s="143"/>
      <c r="AM37" s="32"/>
      <c r="AN37" s="321">
        <v>25</v>
      </c>
      <c r="AO37" s="140"/>
      <c r="AP37" s="140">
        <v>3</v>
      </c>
      <c r="AQ37" s="140">
        <v>15</v>
      </c>
      <c r="AR37" s="140"/>
      <c r="AS37" s="140"/>
      <c r="AT37" s="140"/>
      <c r="AU37" s="140">
        <v>7</v>
      </c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3"/>
      <c r="BP37" s="4">
        <f t="shared" si="59"/>
        <v>63</v>
      </c>
      <c r="BQ37" s="4">
        <f t="shared" si="60"/>
        <v>50</v>
      </c>
      <c r="BR37" s="34">
        <f t="shared" si="16"/>
        <v>113</v>
      </c>
      <c r="BS37" s="33">
        <f t="shared" si="61"/>
        <v>4</v>
      </c>
      <c r="BT37" s="33">
        <f t="shared" si="62"/>
        <v>4</v>
      </c>
      <c r="BU37" s="34">
        <f t="shared" si="17"/>
        <v>8</v>
      </c>
      <c r="BV37" s="33">
        <f t="shared" si="63"/>
        <v>63</v>
      </c>
      <c r="BW37" s="33">
        <f t="shared" si="64"/>
        <v>50</v>
      </c>
      <c r="BX37" s="33">
        <f t="shared" si="18"/>
        <v>113</v>
      </c>
      <c r="CA37" s="96">
        <f t="shared" si="65"/>
        <v>6</v>
      </c>
      <c r="CB37" s="96">
        <f t="shared" si="66"/>
        <v>6</v>
      </c>
    </row>
    <row r="38" spans="1:80" ht="15" thickBot="1">
      <c r="A38" s="221" t="s">
        <v>224</v>
      </c>
      <c r="B38" s="134">
        <f t="shared" si="67"/>
        <v>168</v>
      </c>
      <c r="C38" s="134" t="s">
        <v>91</v>
      </c>
      <c r="D38" s="134">
        <f t="shared" si="14"/>
        <v>7</v>
      </c>
      <c r="E38" s="134">
        <f t="shared" si="58"/>
        <v>2</v>
      </c>
      <c r="F38" s="189">
        <f t="shared" si="15"/>
        <v>8</v>
      </c>
      <c r="G38" s="218"/>
      <c r="H38" s="140"/>
      <c r="I38" s="140"/>
      <c r="J38" s="140">
        <v>24</v>
      </c>
      <c r="K38" s="140"/>
      <c r="L38" s="140"/>
      <c r="M38" s="140"/>
      <c r="N38" s="140">
        <v>25</v>
      </c>
      <c r="O38" s="140"/>
      <c r="P38" s="140"/>
      <c r="Q38" s="140">
        <v>24</v>
      </c>
      <c r="R38" s="140"/>
      <c r="S38" s="140"/>
      <c r="T38" s="140"/>
      <c r="U38" s="140"/>
      <c r="V38" s="140"/>
      <c r="W38" s="140"/>
      <c r="X38" s="140">
        <v>25</v>
      </c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>
        <v>17</v>
      </c>
      <c r="AJ38" s="140"/>
      <c r="AK38" s="308"/>
      <c r="AL38" s="143"/>
      <c r="AM38" s="32"/>
      <c r="AN38" s="321">
        <v>25</v>
      </c>
      <c r="AO38" s="140">
        <v>24</v>
      </c>
      <c r="AP38" s="140">
        <v>21</v>
      </c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3"/>
      <c r="BP38" s="4">
        <f t="shared" si="59"/>
        <v>115</v>
      </c>
      <c r="BQ38" s="4">
        <f t="shared" si="60"/>
        <v>70</v>
      </c>
      <c r="BR38" s="34">
        <f t="shared" si="16"/>
        <v>185</v>
      </c>
      <c r="BS38" s="33">
        <f t="shared" si="61"/>
        <v>5</v>
      </c>
      <c r="BT38" s="33">
        <f t="shared" si="62"/>
        <v>3</v>
      </c>
      <c r="BU38" s="34">
        <f t="shared" si="17"/>
        <v>8</v>
      </c>
      <c r="BV38" s="33">
        <f t="shared" si="63"/>
        <v>98</v>
      </c>
      <c r="BW38" s="33">
        <f t="shared" si="64"/>
        <v>70</v>
      </c>
      <c r="BX38" s="33">
        <f t="shared" si="18"/>
        <v>168</v>
      </c>
      <c r="CA38" s="96">
        <f t="shared" si="65"/>
        <v>2</v>
      </c>
      <c r="CB38" s="96">
        <f t="shared" si="66"/>
        <v>2</v>
      </c>
    </row>
    <row r="39" spans="1:80">
      <c r="A39" s="220" t="s">
        <v>223</v>
      </c>
      <c r="B39" s="134">
        <f t="shared" si="67"/>
        <v>89</v>
      </c>
      <c r="C39" s="134" t="s">
        <v>91</v>
      </c>
      <c r="D39" s="134">
        <f t="shared" si="14"/>
        <v>6</v>
      </c>
      <c r="E39" s="134" t="str">
        <f t="shared" si="58"/>
        <v/>
      </c>
      <c r="F39" s="189">
        <f t="shared" si="15"/>
        <v>6</v>
      </c>
      <c r="G39" s="218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>
        <v>22</v>
      </c>
      <c r="T39" s="215"/>
      <c r="U39" s="140"/>
      <c r="V39" s="140"/>
      <c r="W39" s="140"/>
      <c r="X39" s="140"/>
      <c r="Y39" s="140"/>
      <c r="Z39" s="140"/>
      <c r="AA39" s="140">
        <v>10</v>
      </c>
      <c r="AB39" s="140">
        <v>22</v>
      </c>
      <c r="AC39" s="140"/>
      <c r="AD39" s="140"/>
      <c r="AE39" s="140"/>
      <c r="AF39" s="140"/>
      <c r="AG39" s="140">
        <v>13</v>
      </c>
      <c r="AH39" s="140"/>
      <c r="AI39" s="140"/>
      <c r="AJ39" s="140"/>
      <c r="AK39" s="308"/>
      <c r="AL39" s="143"/>
      <c r="AM39" s="32"/>
      <c r="AN39" s="159"/>
      <c r="AO39" s="140"/>
      <c r="AP39" s="140">
        <v>4</v>
      </c>
      <c r="AQ39" s="140">
        <v>18</v>
      </c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3"/>
      <c r="BP39" s="4">
        <f t="shared" si="59"/>
        <v>67</v>
      </c>
      <c r="BQ39" s="4">
        <f t="shared" si="60"/>
        <v>22</v>
      </c>
      <c r="BR39" s="34">
        <f t="shared" si="16"/>
        <v>89</v>
      </c>
      <c r="BS39" s="33">
        <f t="shared" si="61"/>
        <v>4</v>
      </c>
      <c r="BT39" s="33">
        <f t="shared" si="62"/>
        <v>2</v>
      </c>
      <c r="BU39" s="34">
        <f t="shared" si="17"/>
        <v>6</v>
      </c>
      <c r="BV39" s="33">
        <f t="shared" si="63"/>
        <v>67</v>
      </c>
      <c r="BW39" s="33">
        <f t="shared" si="64"/>
        <v>22</v>
      </c>
      <c r="BX39" s="33">
        <f t="shared" si="18"/>
        <v>89</v>
      </c>
      <c r="CA39" s="96">
        <f t="shared" si="65"/>
        <v>8</v>
      </c>
      <c r="CB39" s="96">
        <f t="shared" si="66"/>
        <v>8</v>
      </c>
    </row>
    <row r="40" spans="1:80">
      <c r="A40" s="220" t="s">
        <v>101</v>
      </c>
      <c r="B40" s="134">
        <f t="shared" si="67"/>
        <v>125</v>
      </c>
      <c r="C40" s="134" t="s">
        <v>91</v>
      </c>
      <c r="D40" s="134">
        <f>IF(BS40&gt;4,"4",BS40)+IF(BT40&gt;4,"4",BT40)</f>
        <v>5</v>
      </c>
      <c r="E40" s="134">
        <f t="shared" si="58"/>
        <v>3</v>
      </c>
      <c r="F40" s="189">
        <f>BU40</f>
        <v>7</v>
      </c>
      <c r="G40" s="218"/>
      <c r="H40" s="140"/>
      <c r="I40" s="140"/>
      <c r="J40" s="140"/>
      <c r="K40" s="140"/>
      <c r="L40" s="140">
        <v>25</v>
      </c>
      <c r="M40" s="140"/>
      <c r="N40" s="140"/>
      <c r="O40" s="140"/>
      <c r="P40" s="140"/>
      <c r="Q40" s="140"/>
      <c r="R40" s="140"/>
      <c r="S40" s="140"/>
      <c r="T40" s="140">
        <v>25</v>
      </c>
      <c r="U40" s="140"/>
      <c r="V40" s="140"/>
      <c r="W40" s="140">
        <v>20</v>
      </c>
      <c r="X40" s="140"/>
      <c r="Y40" s="140">
        <v>25</v>
      </c>
      <c r="Z40" s="140"/>
      <c r="AA40" s="140">
        <v>23</v>
      </c>
      <c r="AB40" s="140"/>
      <c r="AC40" s="140"/>
      <c r="AD40" s="140"/>
      <c r="AE40" s="140"/>
      <c r="AF40" s="259">
        <v>25</v>
      </c>
      <c r="AG40" s="140"/>
      <c r="AH40" s="140"/>
      <c r="AI40" s="140"/>
      <c r="AJ40" s="140"/>
      <c r="AK40" s="308"/>
      <c r="AL40" s="143"/>
      <c r="AM40" s="32"/>
      <c r="AN40" s="321">
        <v>25</v>
      </c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3"/>
      <c r="BP40" s="4">
        <f t="shared" si="59"/>
        <v>143</v>
      </c>
      <c r="BQ40" s="4">
        <f t="shared" si="60"/>
        <v>25</v>
      </c>
      <c r="BR40" s="34">
        <f t="shared" si="16"/>
        <v>168</v>
      </c>
      <c r="BS40" s="33">
        <f t="shared" si="61"/>
        <v>6</v>
      </c>
      <c r="BT40" s="33">
        <f t="shared" si="62"/>
        <v>1</v>
      </c>
      <c r="BU40" s="34">
        <f t="shared" si="17"/>
        <v>7</v>
      </c>
      <c r="BV40" s="33">
        <f t="shared" si="63"/>
        <v>100</v>
      </c>
      <c r="BW40" s="33">
        <f t="shared" si="64"/>
        <v>25</v>
      </c>
      <c r="BX40" s="33">
        <f t="shared" si="18"/>
        <v>125</v>
      </c>
      <c r="CA40" s="96">
        <f t="shared" si="65"/>
        <v>3</v>
      </c>
      <c r="CB40" s="96">
        <f t="shared" si="66"/>
        <v>3</v>
      </c>
    </row>
    <row r="41" spans="1:80">
      <c r="A41" s="220" t="s">
        <v>238</v>
      </c>
      <c r="B41" s="134">
        <f t="shared" si="67"/>
        <v>118</v>
      </c>
      <c r="C41" s="134" t="s">
        <v>91</v>
      </c>
      <c r="D41" s="134">
        <f t="shared" si="14"/>
        <v>5</v>
      </c>
      <c r="E41" s="134" t="str">
        <f t="shared" si="58"/>
        <v/>
      </c>
      <c r="F41" s="189">
        <f t="shared" si="15"/>
        <v>5</v>
      </c>
      <c r="G41" s="218"/>
      <c r="H41" s="140"/>
      <c r="I41" s="140"/>
      <c r="J41" s="140"/>
      <c r="K41" s="140"/>
      <c r="L41" s="140">
        <v>24</v>
      </c>
      <c r="M41" s="140"/>
      <c r="N41" s="140"/>
      <c r="O41" s="140"/>
      <c r="P41" s="140"/>
      <c r="Q41" s="140">
        <v>21</v>
      </c>
      <c r="R41" s="140"/>
      <c r="S41" s="140"/>
      <c r="T41" s="140"/>
      <c r="U41" s="140"/>
      <c r="V41" s="140"/>
      <c r="W41" s="140">
        <v>23</v>
      </c>
      <c r="X41" s="140"/>
      <c r="Y41" s="140">
        <v>25</v>
      </c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308"/>
      <c r="AL41" s="143"/>
      <c r="AM41" s="32"/>
      <c r="AN41" s="321">
        <v>25</v>
      </c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3"/>
      <c r="BP41" s="4">
        <f t="shared" si="59"/>
        <v>93</v>
      </c>
      <c r="BQ41" s="4">
        <f t="shared" si="60"/>
        <v>25</v>
      </c>
      <c r="BR41" s="34">
        <f t="shared" si="16"/>
        <v>118</v>
      </c>
      <c r="BS41" s="33">
        <f t="shared" si="61"/>
        <v>4</v>
      </c>
      <c r="BT41" s="33">
        <f t="shared" si="62"/>
        <v>1</v>
      </c>
      <c r="BU41" s="34">
        <f t="shared" si="17"/>
        <v>5</v>
      </c>
      <c r="BV41" s="33">
        <f t="shared" si="63"/>
        <v>93</v>
      </c>
      <c r="BW41" s="33">
        <f t="shared" si="64"/>
        <v>25</v>
      </c>
      <c r="BX41" s="33">
        <f t="shared" si="18"/>
        <v>118</v>
      </c>
      <c r="CA41" s="96">
        <f t="shared" si="65"/>
        <v>5</v>
      </c>
      <c r="CB41" s="96">
        <f t="shared" si="66"/>
        <v>5</v>
      </c>
    </row>
    <row r="42" spans="1:80">
      <c r="A42" s="220" t="s">
        <v>102</v>
      </c>
      <c r="B42" s="134">
        <f t="shared" si="67"/>
        <v>121</v>
      </c>
      <c r="C42" s="134" t="s">
        <v>91</v>
      </c>
      <c r="D42" s="134">
        <f t="shared" si="14"/>
        <v>7</v>
      </c>
      <c r="E42" s="134" t="str">
        <f t="shared" si="58"/>
        <v/>
      </c>
      <c r="F42" s="189">
        <f t="shared" si="15"/>
        <v>7</v>
      </c>
      <c r="G42" s="218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>
        <v>14</v>
      </c>
      <c r="X42" s="140"/>
      <c r="Y42" s="140"/>
      <c r="Z42" s="140"/>
      <c r="AA42" s="140"/>
      <c r="AB42" s="140"/>
      <c r="AC42" s="140"/>
      <c r="AD42" s="140"/>
      <c r="AE42" s="140"/>
      <c r="AF42" s="140"/>
      <c r="AG42" s="140">
        <v>18</v>
      </c>
      <c r="AH42" s="140">
        <v>23</v>
      </c>
      <c r="AI42" s="140">
        <v>13</v>
      </c>
      <c r="AJ42" s="140"/>
      <c r="AK42" s="308"/>
      <c r="AL42" s="143"/>
      <c r="AM42" s="32"/>
      <c r="AN42" s="159"/>
      <c r="AO42" s="140"/>
      <c r="AP42" s="140">
        <v>13</v>
      </c>
      <c r="AQ42" s="140"/>
      <c r="AR42" s="140"/>
      <c r="AS42" s="140"/>
      <c r="AT42" s="140"/>
      <c r="AU42" s="140">
        <v>19</v>
      </c>
      <c r="AV42" s="140">
        <v>21</v>
      </c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3"/>
      <c r="BP42" s="4">
        <f t="shared" si="59"/>
        <v>68</v>
      </c>
      <c r="BQ42" s="4">
        <f t="shared" si="60"/>
        <v>53</v>
      </c>
      <c r="BR42" s="34">
        <f t="shared" si="16"/>
        <v>121</v>
      </c>
      <c r="BS42" s="33">
        <f t="shared" si="61"/>
        <v>4</v>
      </c>
      <c r="BT42" s="33">
        <f t="shared" si="62"/>
        <v>3</v>
      </c>
      <c r="BU42" s="34">
        <f t="shared" si="17"/>
        <v>7</v>
      </c>
      <c r="BV42" s="33">
        <f t="shared" si="63"/>
        <v>68</v>
      </c>
      <c r="BW42" s="33">
        <f t="shared" si="64"/>
        <v>53</v>
      </c>
      <c r="BX42" s="33">
        <f t="shared" si="18"/>
        <v>121</v>
      </c>
      <c r="CA42" s="96">
        <f t="shared" si="65"/>
        <v>4</v>
      </c>
      <c r="CB42" s="96">
        <f t="shared" si="66"/>
        <v>4</v>
      </c>
    </row>
    <row r="43" spans="1:80">
      <c r="A43" s="220" t="s">
        <v>103</v>
      </c>
      <c r="B43" s="134">
        <f t="shared" si="67"/>
        <v>43</v>
      </c>
      <c r="C43" s="134" t="s">
        <v>91</v>
      </c>
      <c r="D43" s="134">
        <f t="shared" si="14"/>
        <v>2</v>
      </c>
      <c r="E43" s="134" t="str">
        <f t="shared" si="58"/>
        <v/>
      </c>
      <c r="F43" s="189">
        <f t="shared" si="15"/>
        <v>2</v>
      </c>
      <c r="G43" s="218"/>
      <c r="H43" s="140"/>
      <c r="I43" s="140"/>
      <c r="J43" s="140"/>
      <c r="K43" s="140"/>
      <c r="L43" s="140">
        <v>23</v>
      </c>
      <c r="M43" s="140"/>
      <c r="N43" s="140"/>
      <c r="O43" s="140"/>
      <c r="P43" s="140"/>
      <c r="Q43" s="140">
        <v>20</v>
      </c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308"/>
      <c r="AL43" s="143"/>
      <c r="AM43" s="32"/>
      <c r="AN43" s="159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3"/>
      <c r="BP43" s="4">
        <f t="shared" si="59"/>
        <v>43</v>
      </c>
      <c r="BQ43" s="4">
        <f t="shared" si="60"/>
        <v>0</v>
      </c>
      <c r="BR43" s="34">
        <f t="shared" si="16"/>
        <v>43</v>
      </c>
      <c r="BS43" s="33">
        <f t="shared" si="61"/>
        <v>2</v>
      </c>
      <c r="BT43" s="33">
        <f t="shared" si="62"/>
        <v>0</v>
      </c>
      <c r="BU43" s="34">
        <f t="shared" si="17"/>
        <v>2</v>
      </c>
      <c r="BV43" s="33">
        <f t="shared" si="63"/>
        <v>43</v>
      </c>
      <c r="BW43" s="33">
        <f t="shared" si="64"/>
        <v>0</v>
      </c>
      <c r="BX43" s="33">
        <f t="shared" si="18"/>
        <v>43</v>
      </c>
      <c r="CA43" s="96">
        <f t="shared" si="65"/>
        <v>12</v>
      </c>
      <c r="CB43" s="96">
        <f t="shared" si="66"/>
        <v>12</v>
      </c>
    </row>
    <row r="44" spans="1:80">
      <c r="A44" s="220" t="s">
        <v>208</v>
      </c>
      <c r="B44" s="134">
        <f>BX44</f>
        <v>66</v>
      </c>
      <c r="C44" s="134" t="s">
        <v>91</v>
      </c>
      <c r="D44" s="134">
        <f>IF(BS44&gt;4,"4",BS44)+IF(BT44&gt;4,"4",BT44)</f>
        <v>3</v>
      </c>
      <c r="E44" s="134" t="str">
        <f t="shared" si="58"/>
        <v/>
      </c>
      <c r="F44" s="189">
        <f>BU44</f>
        <v>3</v>
      </c>
      <c r="G44" s="218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>
        <v>25</v>
      </c>
      <c r="Z44" s="140"/>
      <c r="AA44" s="140"/>
      <c r="AB44" s="140"/>
      <c r="AC44" s="140"/>
      <c r="AD44" s="140"/>
      <c r="AE44" s="140"/>
      <c r="AF44" s="140"/>
      <c r="AG44" s="140"/>
      <c r="AH44" s="140"/>
      <c r="AI44" s="140">
        <v>22</v>
      </c>
      <c r="AJ44" s="140"/>
      <c r="AK44" s="308"/>
      <c r="AL44" s="143"/>
      <c r="AM44" s="32"/>
      <c r="AN44" s="159"/>
      <c r="AO44" s="140"/>
      <c r="AP44" s="140">
        <v>19</v>
      </c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3"/>
      <c r="BP44" s="4">
        <f t="shared" si="59"/>
        <v>47</v>
      </c>
      <c r="BQ44" s="4">
        <f t="shared" si="60"/>
        <v>19</v>
      </c>
      <c r="BR44" s="34">
        <f>BP44+BQ44</f>
        <v>66</v>
      </c>
      <c r="BS44" s="33">
        <f t="shared" si="61"/>
        <v>2</v>
      </c>
      <c r="BT44" s="33">
        <f t="shared" si="62"/>
        <v>1</v>
      </c>
      <c r="BU44" s="34">
        <f>BS44+BT44</f>
        <v>3</v>
      </c>
      <c r="BV44" s="33">
        <f t="shared" si="63"/>
        <v>47</v>
      </c>
      <c r="BW44" s="33">
        <f t="shared" si="64"/>
        <v>19</v>
      </c>
      <c r="BX44" s="33">
        <f>BW44+BV44</f>
        <v>66</v>
      </c>
      <c r="CA44" s="96">
        <f t="shared" si="65"/>
        <v>10</v>
      </c>
      <c r="CB44" s="96">
        <f t="shared" si="66"/>
        <v>10</v>
      </c>
    </row>
    <row r="45" spans="1:80" ht="15" thickBot="1">
      <c r="A45" s="221" t="s">
        <v>280</v>
      </c>
      <c r="B45" s="136">
        <f>BX45</f>
        <v>54</v>
      </c>
      <c r="C45" s="136" t="s">
        <v>91</v>
      </c>
      <c r="D45" s="136">
        <f>IF(BS45&gt;4,"4",BS45)+IF(BT45&gt;4,"4",BT45)</f>
        <v>4</v>
      </c>
      <c r="E45" s="136" t="str">
        <f t="shared" si="58"/>
        <v/>
      </c>
      <c r="F45" s="190">
        <f>BU45</f>
        <v>4</v>
      </c>
      <c r="G45" s="219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>
        <v>14</v>
      </c>
      <c r="AB45" s="144"/>
      <c r="AC45" s="144"/>
      <c r="AD45" s="144"/>
      <c r="AE45" s="144"/>
      <c r="AF45" s="144"/>
      <c r="AG45" s="144"/>
      <c r="AH45" s="144"/>
      <c r="AI45" s="144">
        <v>9</v>
      </c>
      <c r="AJ45" s="144"/>
      <c r="AK45" s="309"/>
      <c r="AL45" s="145"/>
      <c r="AM45" s="32"/>
      <c r="AN45" s="160"/>
      <c r="AO45" s="144"/>
      <c r="AP45" s="144">
        <v>14</v>
      </c>
      <c r="AQ45" s="144"/>
      <c r="AR45" s="144"/>
      <c r="AS45" s="144"/>
      <c r="AT45" s="144"/>
      <c r="AU45" s="144">
        <v>17</v>
      </c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5"/>
      <c r="BP45" s="4">
        <f t="shared" si="59"/>
        <v>23</v>
      </c>
      <c r="BQ45" s="4">
        <f t="shared" si="60"/>
        <v>31</v>
      </c>
      <c r="BR45" s="34">
        <f>BP45+BQ45</f>
        <v>54</v>
      </c>
      <c r="BS45" s="33">
        <f t="shared" si="61"/>
        <v>2</v>
      </c>
      <c r="BT45" s="33">
        <f t="shared" si="62"/>
        <v>2</v>
      </c>
      <c r="BU45" s="34">
        <f>BS45+BT45</f>
        <v>4</v>
      </c>
      <c r="BV45" s="33">
        <f t="shared" si="63"/>
        <v>23</v>
      </c>
      <c r="BW45" s="33">
        <f t="shared" si="64"/>
        <v>31</v>
      </c>
      <c r="BX45" s="33">
        <f>BW45+BV45</f>
        <v>54</v>
      </c>
      <c r="CA45" s="101">
        <f t="shared" si="65"/>
        <v>11</v>
      </c>
      <c r="CB45" s="101">
        <f t="shared" si="66"/>
        <v>11</v>
      </c>
    </row>
    <row r="46" spans="1:80" ht="15" thickBot="1">
      <c r="B46" s="1"/>
      <c r="C46" s="3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R46" s="34"/>
      <c r="BS46" s="33"/>
      <c r="BT46" s="33"/>
      <c r="BU46" s="34"/>
      <c r="BV46" s="33"/>
      <c r="BW46" s="33"/>
      <c r="BX46" s="33"/>
      <c r="CA46" s="35"/>
      <c r="CB46" s="35"/>
    </row>
    <row r="47" spans="1:80">
      <c r="A47" s="216" t="s">
        <v>104</v>
      </c>
      <c r="B47" s="135">
        <f>BX47</f>
        <v>68</v>
      </c>
      <c r="C47" s="135" t="s">
        <v>105</v>
      </c>
      <c r="D47" s="135">
        <f t="shared" si="14"/>
        <v>3</v>
      </c>
      <c r="E47" s="135" t="str">
        <f t="shared" ref="E47:E62" si="68">IF(CB47&gt;3,"",CB47)</f>
        <v/>
      </c>
      <c r="F47" s="188">
        <f t="shared" si="15"/>
        <v>3</v>
      </c>
      <c r="G47" s="217"/>
      <c r="H47" s="141"/>
      <c r="I47" s="141"/>
      <c r="J47" s="141">
        <v>23</v>
      </c>
      <c r="K47" s="141"/>
      <c r="L47" s="141"/>
      <c r="M47" s="141"/>
      <c r="N47" s="141"/>
      <c r="O47" s="141"/>
      <c r="P47" s="141"/>
      <c r="Q47" s="141"/>
      <c r="R47" s="141"/>
      <c r="S47" s="141"/>
      <c r="T47" s="141">
        <v>24</v>
      </c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307"/>
      <c r="AL47" s="142"/>
      <c r="AM47" s="32"/>
      <c r="AN47" s="158"/>
      <c r="AO47" s="141">
        <v>21</v>
      </c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2"/>
      <c r="BP47" s="4">
        <f t="shared" ref="BP47:BP62" si="69">SUM(G47:AL47)</f>
        <v>47</v>
      </c>
      <c r="BQ47" s="4">
        <f t="shared" ref="BQ47:BQ62" si="70">SUM(AN47:BO47)</f>
        <v>21</v>
      </c>
      <c r="BR47" s="34">
        <f t="shared" si="16"/>
        <v>68</v>
      </c>
      <c r="BS47" s="33">
        <f t="shared" ref="BS47:BS62" si="71">COUNT(G47:AL47)</f>
        <v>2</v>
      </c>
      <c r="BT47" s="33">
        <f t="shared" ref="BT47:BT62" si="72">COUNT(AN47:BO47)</f>
        <v>1</v>
      </c>
      <c r="BU47" s="34">
        <f t="shared" si="17"/>
        <v>3</v>
      </c>
      <c r="BV47" s="33">
        <f t="shared" ref="BV47:BV62" si="73">IF(BS47&gt;3,SUM(LARGE($G47:$AL47,1)+LARGE($G47:$AL47,2)+LARGE($G47:$AL47,3)+LARGE($G47:$AL47,4)),SUM(G47:AL47))</f>
        <v>47</v>
      </c>
      <c r="BW47" s="33">
        <f t="shared" ref="BW47:BW62" si="74">IF(BT47&gt;3,SUM(LARGE($AN47:$BO47,1)+LARGE($AN47:$BO47,2)+LARGE($AN47:$BO47,3)+LARGE($AN47:$BO47,4)),SUM(AN47:BO47))</f>
        <v>21</v>
      </c>
      <c r="BX47" s="33">
        <f t="shared" si="18"/>
        <v>68</v>
      </c>
      <c r="CA47" s="97">
        <f>RANK(B47,$B$47:$B$62)</f>
        <v>12</v>
      </c>
      <c r="CB47" s="97">
        <f t="shared" ref="CB47:CB62" si="75">IF($B47=0,"",$CA47)</f>
        <v>12</v>
      </c>
    </row>
    <row r="48" spans="1:80">
      <c r="A48" s="220" t="s">
        <v>98</v>
      </c>
      <c r="B48" s="134">
        <f t="shared" ref="B48:B60" si="76">BX48</f>
        <v>52</v>
      </c>
      <c r="C48" s="134" t="s">
        <v>105</v>
      </c>
      <c r="D48" s="134">
        <f>IF(BS48&gt;4,"4",BS48)+IF(BT48&gt;4,"4",BT48)</f>
        <v>4</v>
      </c>
      <c r="E48" s="134" t="str">
        <f t="shared" si="68"/>
        <v/>
      </c>
      <c r="F48" s="189">
        <f>BU48</f>
        <v>4</v>
      </c>
      <c r="G48" s="218"/>
      <c r="H48" s="140"/>
      <c r="I48" s="140"/>
      <c r="J48" s="140"/>
      <c r="K48" s="140"/>
      <c r="L48" s="140"/>
      <c r="M48" s="140"/>
      <c r="N48" s="140"/>
      <c r="O48" s="140"/>
      <c r="P48" s="140"/>
      <c r="Q48" s="140">
        <v>16</v>
      </c>
      <c r="R48" s="140"/>
      <c r="S48" s="140"/>
      <c r="T48" s="140"/>
      <c r="U48" s="140"/>
      <c r="V48" s="140"/>
      <c r="W48" s="140"/>
      <c r="X48" s="140"/>
      <c r="Y48" s="140">
        <v>25</v>
      </c>
      <c r="Z48" s="140"/>
      <c r="AA48" s="140">
        <v>2</v>
      </c>
      <c r="AB48" s="140"/>
      <c r="AC48" s="140"/>
      <c r="AD48" s="140"/>
      <c r="AE48" s="140"/>
      <c r="AF48" s="140"/>
      <c r="AG48" s="140">
        <v>9</v>
      </c>
      <c r="AH48" s="140"/>
      <c r="AI48" s="140"/>
      <c r="AJ48" s="140"/>
      <c r="AK48" s="308"/>
      <c r="AL48" s="143"/>
      <c r="AM48" s="32"/>
      <c r="AN48" s="159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3"/>
      <c r="BP48" s="4">
        <f t="shared" si="69"/>
        <v>52</v>
      </c>
      <c r="BQ48" s="4">
        <f t="shared" si="70"/>
        <v>0</v>
      </c>
      <c r="BR48" s="34">
        <f t="shared" si="16"/>
        <v>52</v>
      </c>
      <c r="BS48" s="33">
        <f t="shared" si="71"/>
        <v>4</v>
      </c>
      <c r="BT48" s="33">
        <f t="shared" si="72"/>
        <v>0</v>
      </c>
      <c r="BU48" s="34">
        <f t="shared" si="17"/>
        <v>4</v>
      </c>
      <c r="BV48" s="33">
        <f t="shared" si="73"/>
        <v>52</v>
      </c>
      <c r="BW48" s="33">
        <f t="shared" si="74"/>
        <v>0</v>
      </c>
      <c r="BX48" s="33">
        <f t="shared" si="18"/>
        <v>52</v>
      </c>
      <c r="CA48" s="96">
        <f>RANK(B48,$B$47:$B$62)</f>
        <v>13</v>
      </c>
      <c r="CB48" s="96">
        <f t="shared" si="75"/>
        <v>13</v>
      </c>
    </row>
    <row r="49" spans="1:80">
      <c r="A49" s="220" t="s">
        <v>257</v>
      </c>
      <c r="B49" s="134">
        <f t="shared" si="76"/>
        <v>129</v>
      </c>
      <c r="C49" s="134" t="s">
        <v>105</v>
      </c>
      <c r="D49" s="134">
        <f>IF(BS49&gt;4,"4",BS49)+IF(BT49&gt;4,"4",BT49)</f>
        <v>6</v>
      </c>
      <c r="E49" s="134" t="str">
        <f t="shared" si="68"/>
        <v/>
      </c>
      <c r="F49" s="189">
        <f>BU49</f>
        <v>7</v>
      </c>
      <c r="G49" s="218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>
        <v>24</v>
      </c>
      <c r="T49" s="140"/>
      <c r="U49" s="140"/>
      <c r="V49" s="140"/>
      <c r="W49" s="140"/>
      <c r="X49" s="140"/>
      <c r="Y49" s="140">
        <v>25</v>
      </c>
      <c r="Z49" s="140"/>
      <c r="AA49" s="140"/>
      <c r="AB49" s="140">
        <v>24</v>
      </c>
      <c r="AC49" s="140"/>
      <c r="AD49" s="259">
        <v>25</v>
      </c>
      <c r="AE49" s="140"/>
      <c r="AF49" s="140"/>
      <c r="AG49" s="140">
        <v>16</v>
      </c>
      <c r="AH49" s="140"/>
      <c r="AI49" s="140"/>
      <c r="AJ49" s="140"/>
      <c r="AK49" s="308"/>
      <c r="AL49" s="143"/>
      <c r="AM49" s="32"/>
      <c r="AN49" s="159"/>
      <c r="AO49" s="140">
        <v>17</v>
      </c>
      <c r="AP49" s="140"/>
      <c r="AQ49" s="140"/>
      <c r="AR49" s="140"/>
      <c r="AS49" s="140"/>
      <c r="AT49" s="140"/>
      <c r="AU49" s="140">
        <v>14</v>
      </c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3"/>
      <c r="BP49" s="4">
        <f t="shared" si="69"/>
        <v>114</v>
      </c>
      <c r="BQ49" s="4">
        <f t="shared" si="70"/>
        <v>31</v>
      </c>
      <c r="BR49" s="34">
        <f t="shared" si="16"/>
        <v>145</v>
      </c>
      <c r="BS49" s="33">
        <f t="shared" si="71"/>
        <v>5</v>
      </c>
      <c r="BT49" s="33">
        <f t="shared" si="72"/>
        <v>2</v>
      </c>
      <c r="BU49" s="34">
        <f t="shared" si="17"/>
        <v>7</v>
      </c>
      <c r="BV49" s="33">
        <f t="shared" si="73"/>
        <v>98</v>
      </c>
      <c r="BW49" s="33">
        <f t="shared" si="74"/>
        <v>31</v>
      </c>
      <c r="BX49" s="33">
        <f t="shared" si="18"/>
        <v>129</v>
      </c>
      <c r="CA49" s="96">
        <f>RANK(B49,$B$47:$B$62)</f>
        <v>8</v>
      </c>
      <c r="CB49" s="96">
        <f t="shared" si="75"/>
        <v>8</v>
      </c>
    </row>
    <row r="50" spans="1:80">
      <c r="A50" s="220" t="s">
        <v>210</v>
      </c>
      <c r="B50" s="134">
        <f t="shared" si="76"/>
        <v>198</v>
      </c>
      <c r="C50" s="134" t="s">
        <v>105</v>
      </c>
      <c r="D50" s="134">
        <f t="shared" si="14"/>
        <v>8</v>
      </c>
      <c r="E50" s="134">
        <f t="shared" si="68"/>
        <v>1</v>
      </c>
      <c r="F50" s="189">
        <f t="shared" si="15"/>
        <v>12</v>
      </c>
      <c r="G50" s="218"/>
      <c r="H50" s="140"/>
      <c r="I50" s="140"/>
      <c r="J50" s="140"/>
      <c r="K50" s="140"/>
      <c r="L50" s="140"/>
      <c r="M50" s="140">
        <v>24</v>
      </c>
      <c r="N50" s="140"/>
      <c r="O50" s="140"/>
      <c r="P50" s="140"/>
      <c r="Q50" s="140">
        <v>25</v>
      </c>
      <c r="R50" s="140"/>
      <c r="S50" s="140"/>
      <c r="T50" s="140"/>
      <c r="U50" s="140"/>
      <c r="V50" s="140"/>
      <c r="W50" s="140">
        <v>25</v>
      </c>
      <c r="X50" s="140"/>
      <c r="Y50" s="140">
        <v>25</v>
      </c>
      <c r="Z50" s="140"/>
      <c r="AA50" s="259">
        <v>25</v>
      </c>
      <c r="AB50" s="140"/>
      <c r="AC50" s="140"/>
      <c r="AD50" s="140"/>
      <c r="AE50" s="259">
        <v>25</v>
      </c>
      <c r="AF50" s="140"/>
      <c r="AG50" s="140"/>
      <c r="AH50" s="140"/>
      <c r="AI50" s="140"/>
      <c r="AJ50" s="140"/>
      <c r="AK50" s="308"/>
      <c r="AL50" s="314">
        <v>25</v>
      </c>
      <c r="AM50" s="32"/>
      <c r="AN50" s="321">
        <v>25</v>
      </c>
      <c r="AO50" s="259">
        <v>25</v>
      </c>
      <c r="AP50" s="140"/>
      <c r="AQ50" s="140">
        <v>24</v>
      </c>
      <c r="AR50" s="140"/>
      <c r="AS50" s="140">
        <v>23</v>
      </c>
      <c r="AT50" s="140">
        <v>24</v>
      </c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3"/>
      <c r="BP50" s="4">
        <f t="shared" si="69"/>
        <v>174</v>
      </c>
      <c r="BQ50" s="4">
        <f t="shared" si="70"/>
        <v>121</v>
      </c>
      <c r="BR50" s="34">
        <f t="shared" si="16"/>
        <v>295</v>
      </c>
      <c r="BS50" s="33">
        <f t="shared" si="71"/>
        <v>7</v>
      </c>
      <c r="BT50" s="33">
        <f t="shared" si="72"/>
        <v>5</v>
      </c>
      <c r="BU50" s="34">
        <f t="shared" si="17"/>
        <v>12</v>
      </c>
      <c r="BV50" s="33">
        <f t="shared" si="73"/>
        <v>100</v>
      </c>
      <c r="BW50" s="33">
        <f t="shared" si="74"/>
        <v>98</v>
      </c>
      <c r="BX50" s="33">
        <f t="shared" si="18"/>
        <v>198</v>
      </c>
      <c r="CA50" s="96">
        <f>RANK(B50,$B$47:$B$62)</f>
        <v>1</v>
      </c>
      <c r="CB50" s="96">
        <f t="shared" si="75"/>
        <v>1</v>
      </c>
    </row>
    <row r="51" spans="1:80">
      <c r="A51" s="220" t="s">
        <v>213</v>
      </c>
      <c r="B51" s="134">
        <f t="shared" si="76"/>
        <v>160</v>
      </c>
      <c r="C51" s="134" t="s">
        <v>105</v>
      </c>
      <c r="D51" s="134">
        <f t="shared" si="14"/>
        <v>7</v>
      </c>
      <c r="E51" s="134">
        <f t="shared" si="68"/>
        <v>3</v>
      </c>
      <c r="F51" s="189">
        <f t="shared" si="15"/>
        <v>11</v>
      </c>
      <c r="G51" s="218"/>
      <c r="H51" s="140"/>
      <c r="I51" s="140"/>
      <c r="J51" s="140"/>
      <c r="K51" s="140"/>
      <c r="L51" s="140"/>
      <c r="M51" s="140"/>
      <c r="N51" s="140"/>
      <c r="O51" s="140"/>
      <c r="P51" s="140"/>
      <c r="Q51" s="140">
        <v>19</v>
      </c>
      <c r="R51" s="259">
        <v>25</v>
      </c>
      <c r="S51" s="140"/>
      <c r="T51" s="140"/>
      <c r="U51" s="140">
        <v>24</v>
      </c>
      <c r="V51" s="140"/>
      <c r="W51" s="140"/>
      <c r="X51" s="140"/>
      <c r="Y51" s="140"/>
      <c r="Z51" s="140"/>
      <c r="AA51" s="140">
        <v>18</v>
      </c>
      <c r="AB51" s="140"/>
      <c r="AC51" s="140"/>
      <c r="AD51" s="140"/>
      <c r="AE51" s="140">
        <v>23</v>
      </c>
      <c r="AF51" s="140"/>
      <c r="AG51" s="140"/>
      <c r="AH51" s="140">
        <v>22</v>
      </c>
      <c r="AI51" s="140">
        <v>11</v>
      </c>
      <c r="AJ51" s="140"/>
      <c r="AK51" s="308"/>
      <c r="AL51" s="143">
        <v>24</v>
      </c>
      <c r="AM51" s="32"/>
      <c r="AN51" s="159"/>
      <c r="AO51" s="140"/>
      <c r="AP51" s="140"/>
      <c r="AQ51" s="140"/>
      <c r="AR51" s="140"/>
      <c r="AS51" s="140"/>
      <c r="AT51" s="140">
        <v>22</v>
      </c>
      <c r="AU51" s="140"/>
      <c r="AV51" s="140">
        <v>18</v>
      </c>
      <c r="AW51" s="140"/>
      <c r="AX51" s="140">
        <v>24</v>
      </c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3"/>
      <c r="BP51" s="4">
        <f t="shared" si="69"/>
        <v>166</v>
      </c>
      <c r="BQ51" s="4">
        <f t="shared" si="70"/>
        <v>64</v>
      </c>
      <c r="BR51" s="34">
        <f t="shared" si="16"/>
        <v>230</v>
      </c>
      <c r="BS51" s="33">
        <f t="shared" si="71"/>
        <v>8</v>
      </c>
      <c r="BT51" s="33">
        <f t="shared" si="72"/>
        <v>3</v>
      </c>
      <c r="BU51" s="34">
        <f t="shared" si="17"/>
        <v>11</v>
      </c>
      <c r="BV51" s="33">
        <f t="shared" si="73"/>
        <v>96</v>
      </c>
      <c r="BW51" s="33">
        <f t="shared" si="74"/>
        <v>64</v>
      </c>
      <c r="BX51" s="33">
        <f t="shared" si="18"/>
        <v>160</v>
      </c>
      <c r="CA51" s="96">
        <f>RANK(B51,$B$47:$B$62)</f>
        <v>3</v>
      </c>
      <c r="CB51" s="96">
        <f t="shared" si="75"/>
        <v>3</v>
      </c>
    </row>
    <row r="52" spans="1:80">
      <c r="A52" s="220" t="s">
        <v>110</v>
      </c>
      <c r="B52" s="134">
        <f t="shared" si="76"/>
        <v>105</v>
      </c>
      <c r="C52" s="134" t="s">
        <v>105</v>
      </c>
      <c r="D52" s="134">
        <f t="shared" si="14"/>
        <v>6</v>
      </c>
      <c r="E52" s="134" t="str">
        <f t="shared" si="68"/>
        <v/>
      </c>
      <c r="F52" s="189">
        <f t="shared" si="15"/>
        <v>6</v>
      </c>
      <c r="G52" s="218"/>
      <c r="H52" s="140"/>
      <c r="I52" s="140"/>
      <c r="J52" s="140"/>
      <c r="K52" s="140"/>
      <c r="L52" s="140"/>
      <c r="M52" s="140"/>
      <c r="N52" s="140"/>
      <c r="O52" s="140"/>
      <c r="P52" s="140"/>
      <c r="Q52" s="140">
        <v>17</v>
      </c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>
        <v>22</v>
      </c>
      <c r="AF52" s="140"/>
      <c r="AG52" s="140">
        <v>15</v>
      </c>
      <c r="AH52" s="140"/>
      <c r="AI52" s="140"/>
      <c r="AJ52" s="140"/>
      <c r="AK52" s="308"/>
      <c r="AL52" s="143"/>
      <c r="AM52" s="32"/>
      <c r="AN52" s="159"/>
      <c r="AO52" s="140"/>
      <c r="AP52" s="140">
        <v>11</v>
      </c>
      <c r="AQ52" s="140"/>
      <c r="AR52" s="140">
        <v>20</v>
      </c>
      <c r="AS52" s="140">
        <v>20</v>
      </c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3"/>
      <c r="BP52" s="4">
        <f t="shared" si="69"/>
        <v>54</v>
      </c>
      <c r="BQ52" s="4">
        <f t="shared" si="70"/>
        <v>51</v>
      </c>
      <c r="BR52" s="34">
        <f t="shared" si="16"/>
        <v>105</v>
      </c>
      <c r="BS52" s="33">
        <f t="shared" si="71"/>
        <v>3</v>
      </c>
      <c r="BT52" s="33">
        <f t="shared" si="72"/>
        <v>3</v>
      </c>
      <c r="BU52" s="34">
        <f t="shared" si="17"/>
        <v>6</v>
      </c>
      <c r="BV52" s="33">
        <f t="shared" si="73"/>
        <v>54</v>
      </c>
      <c r="BW52" s="33">
        <f t="shared" si="74"/>
        <v>51</v>
      </c>
      <c r="BX52" s="33">
        <f t="shared" si="18"/>
        <v>105</v>
      </c>
      <c r="CA52" s="96">
        <f>RANK(B52,$B$47:$B$62)</f>
        <v>10</v>
      </c>
      <c r="CB52" s="96">
        <f t="shared" si="75"/>
        <v>10</v>
      </c>
    </row>
    <row r="53" spans="1:80">
      <c r="A53" s="220" t="s">
        <v>276</v>
      </c>
      <c r="B53" s="134">
        <f t="shared" ref="B53" si="77">BX53</f>
        <v>168</v>
      </c>
      <c r="C53" s="134" t="s">
        <v>105</v>
      </c>
      <c r="D53" s="134">
        <f t="shared" ref="D53" si="78">IF(BS53&gt;4,"4",BS53)+IF(BT53&gt;4,"4",BT53)</f>
        <v>8</v>
      </c>
      <c r="E53" s="134">
        <f t="shared" ref="E53" si="79">IF(CB53&gt;3,"",CB53)</f>
        <v>2</v>
      </c>
      <c r="F53" s="189">
        <f t="shared" ref="F53" si="80">BU53</f>
        <v>9</v>
      </c>
      <c r="G53" s="218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259">
        <v>25</v>
      </c>
      <c r="AC53" s="140"/>
      <c r="AD53" s="140"/>
      <c r="AE53" s="140"/>
      <c r="AF53" s="140"/>
      <c r="AG53" s="140">
        <v>17</v>
      </c>
      <c r="AH53" s="140">
        <v>21</v>
      </c>
      <c r="AI53" s="140"/>
      <c r="AJ53" s="140"/>
      <c r="AK53" s="308">
        <v>21</v>
      </c>
      <c r="AL53" s="143"/>
      <c r="AM53" s="32"/>
      <c r="AN53" s="321">
        <v>25</v>
      </c>
      <c r="AO53" s="140">
        <v>19</v>
      </c>
      <c r="AP53" s="140"/>
      <c r="AQ53" s="140"/>
      <c r="AR53" s="140">
        <v>21</v>
      </c>
      <c r="AS53" s="140"/>
      <c r="AT53" s="140"/>
      <c r="AU53" s="140">
        <v>16</v>
      </c>
      <c r="AV53" s="140">
        <v>19</v>
      </c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3"/>
      <c r="BP53" s="4">
        <f t="shared" ref="BP53" si="81">SUM(G53:AL53)</f>
        <v>84</v>
      </c>
      <c r="BQ53" s="4">
        <f t="shared" ref="BQ53" si="82">SUM(AN53:BO53)</f>
        <v>100</v>
      </c>
      <c r="BR53" s="34">
        <f t="shared" ref="BR53" si="83">BP53+BQ53</f>
        <v>184</v>
      </c>
      <c r="BS53" s="33">
        <f t="shared" ref="BS53" si="84">COUNT(G53:AL53)</f>
        <v>4</v>
      </c>
      <c r="BT53" s="33">
        <f t="shared" ref="BT53" si="85">COUNT(AN53:BO53)</f>
        <v>5</v>
      </c>
      <c r="BU53" s="34">
        <f t="shared" ref="BU53" si="86">BS53+BT53</f>
        <v>9</v>
      </c>
      <c r="BV53" s="33">
        <f t="shared" ref="BV53" si="87">IF(BS53&gt;3,SUM(LARGE($G53:$AL53,1)+LARGE($G53:$AL53,2)+LARGE($G53:$AL53,3)+LARGE($G53:$AL53,4)),SUM(G53:AL53))</f>
        <v>84</v>
      </c>
      <c r="BW53" s="33">
        <f t="shared" ref="BW53" si="88">IF(BT53&gt;3,SUM(LARGE($AN53:$BO53,1)+LARGE($AN53:$BO53,2)+LARGE($AN53:$BO53,3)+LARGE($AN53:$BO53,4)),SUM(AN53:BO53))</f>
        <v>84</v>
      </c>
      <c r="BX53" s="33">
        <f t="shared" ref="BX53" si="89">BW53+BV53</f>
        <v>168</v>
      </c>
      <c r="CA53" s="96">
        <f>RANK(B53,$B$47:$B$62)</f>
        <v>2</v>
      </c>
      <c r="CB53" s="96">
        <f t="shared" si="75"/>
        <v>2</v>
      </c>
    </row>
    <row r="54" spans="1:80">
      <c r="A54" s="220" t="s">
        <v>111</v>
      </c>
      <c r="B54" s="134">
        <f t="shared" si="76"/>
        <v>148</v>
      </c>
      <c r="C54" s="134" t="s">
        <v>105</v>
      </c>
      <c r="D54" s="134">
        <f t="shared" si="14"/>
        <v>7</v>
      </c>
      <c r="E54" s="134" t="str">
        <f t="shared" si="68"/>
        <v/>
      </c>
      <c r="F54" s="189">
        <f t="shared" si="15"/>
        <v>7</v>
      </c>
      <c r="G54" s="218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>
        <v>23</v>
      </c>
      <c r="AC54" s="140">
        <v>23</v>
      </c>
      <c r="AD54" s="140"/>
      <c r="AE54" s="140"/>
      <c r="AF54" s="140"/>
      <c r="AG54" s="140"/>
      <c r="AH54" s="140"/>
      <c r="AI54" s="140">
        <v>16</v>
      </c>
      <c r="AJ54" s="140"/>
      <c r="AK54" s="308"/>
      <c r="AL54" s="143"/>
      <c r="AM54" s="32"/>
      <c r="AN54" s="159"/>
      <c r="AO54" s="140"/>
      <c r="AP54" s="140">
        <v>16</v>
      </c>
      <c r="AQ54" s="140"/>
      <c r="AR54" s="140">
        <v>23</v>
      </c>
      <c r="AS54" s="140"/>
      <c r="AT54" s="140"/>
      <c r="AU54" s="140">
        <v>22</v>
      </c>
      <c r="AV54" s="140"/>
      <c r="AW54" s="140"/>
      <c r="AX54" s="259">
        <v>25</v>
      </c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3"/>
      <c r="BP54" s="4">
        <f t="shared" si="69"/>
        <v>62</v>
      </c>
      <c r="BQ54" s="4">
        <f t="shared" si="70"/>
        <v>86</v>
      </c>
      <c r="BR54" s="34">
        <f t="shared" si="16"/>
        <v>148</v>
      </c>
      <c r="BS54" s="33">
        <f t="shared" si="71"/>
        <v>3</v>
      </c>
      <c r="BT54" s="33">
        <f t="shared" si="72"/>
        <v>4</v>
      </c>
      <c r="BU54" s="34">
        <f t="shared" si="17"/>
        <v>7</v>
      </c>
      <c r="BV54" s="33">
        <f t="shared" si="73"/>
        <v>62</v>
      </c>
      <c r="BW54" s="33">
        <f t="shared" si="74"/>
        <v>86</v>
      </c>
      <c r="BX54" s="33">
        <f t="shared" si="18"/>
        <v>148</v>
      </c>
      <c r="CA54" s="96">
        <f>RANK(B54,$B$47:$B$62)</f>
        <v>4</v>
      </c>
      <c r="CB54" s="96">
        <f t="shared" si="75"/>
        <v>4</v>
      </c>
    </row>
    <row r="55" spans="1:80">
      <c r="A55" s="220" t="s">
        <v>281</v>
      </c>
      <c r="B55" s="134">
        <f t="shared" ref="B55:B57" si="90">BX55</f>
        <v>50</v>
      </c>
      <c r="C55" s="134" t="s">
        <v>105</v>
      </c>
      <c r="D55" s="134">
        <f t="shared" ref="D55:D57" si="91">IF(BS55&gt;4,"4",BS55)+IF(BT55&gt;4,"4",BT55)</f>
        <v>5</v>
      </c>
      <c r="E55" s="134" t="str">
        <f t="shared" ref="E55:E57" si="92">IF(CB55&gt;3,"",CB55)</f>
        <v/>
      </c>
      <c r="F55" s="189">
        <f t="shared" ref="F55:F57" si="93">BU55</f>
        <v>5</v>
      </c>
      <c r="G55" s="218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>
        <v>1</v>
      </c>
      <c r="AB55" s="140"/>
      <c r="AC55" s="140"/>
      <c r="AD55" s="140">
        <v>23</v>
      </c>
      <c r="AE55" s="140"/>
      <c r="AF55" s="140"/>
      <c r="AG55" s="140"/>
      <c r="AH55" s="140"/>
      <c r="AI55" s="140">
        <v>1</v>
      </c>
      <c r="AJ55" s="140"/>
      <c r="AK55" s="308"/>
      <c r="AL55" s="143"/>
      <c r="AM55" s="32"/>
      <c r="AN55" s="159"/>
      <c r="AO55" s="140"/>
      <c r="AP55" s="140">
        <v>1</v>
      </c>
      <c r="AQ55" s="140"/>
      <c r="AR55" s="140"/>
      <c r="AS55" s="140"/>
      <c r="AT55" s="140"/>
      <c r="AU55" s="140"/>
      <c r="AV55" s="140"/>
      <c r="AW55" s="140">
        <v>24</v>
      </c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3"/>
      <c r="BP55" s="4">
        <f t="shared" ref="BP55:BP57" si="94">SUM(G55:AL55)</f>
        <v>25</v>
      </c>
      <c r="BQ55" s="4">
        <f t="shared" ref="BQ55:BQ57" si="95">SUM(AN55:BO55)</f>
        <v>25</v>
      </c>
      <c r="BR55" s="34">
        <f t="shared" ref="BR55:BR57" si="96">BP55+BQ55</f>
        <v>50</v>
      </c>
      <c r="BS55" s="33">
        <f t="shared" ref="BS55:BS57" si="97">COUNT(G55:AL55)</f>
        <v>3</v>
      </c>
      <c r="BT55" s="33">
        <f t="shared" ref="BT55:BT57" si="98">COUNT(AN55:BO55)</f>
        <v>2</v>
      </c>
      <c r="BU55" s="34">
        <f t="shared" ref="BU55:BU57" si="99">BS55+BT55</f>
        <v>5</v>
      </c>
      <c r="BV55" s="33">
        <f t="shared" ref="BV55:BV57" si="100">IF(BS55&gt;3,SUM(LARGE($G55:$AL55,1)+LARGE($G55:$AL55,2)+LARGE($G55:$AL55,3)+LARGE($G55:$AL55,4)),SUM(G55:AL55))</f>
        <v>25</v>
      </c>
      <c r="BW55" s="33">
        <f t="shared" ref="BW55:BW57" si="101">IF(BT55&gt;3,SUM(LARGE($AN55:$BO55,1)+LARGE($AN55:$BO55,2)+LARGE($AN55:$BO55,3)+LARGE($AN55:$BO55,4)),SUM(AN55:BO55))</f>
        <v>25</v>
      </c>
      <c r="BX55" s="33">
        <f t="shared" ref="BX55:BX57" si="102">BW55+BV55</f>
        <v>50</v>
      </c>
      <c r="CA55" s="96">
        <f>RANK(B55,$B$47:$B$62)</f>
        <v>14</v>
      </c>
      <c r="CB55" s="96">
        <f t="shared" si="75"/>
        <v>14</v>
      </c>
    </row>
    <row r="56" spans="1:80">
      <c r="A56" s="220" t="s">
        <v>295</v>
      </c>
      <c r="B56" s="134">
        <f t="shared" ref="B56" si="103">BX56</f>
        <v>110</v>
      </c>
      <c r="C56" s="134" t="s">
        <v>105</v>
      </c>
      <c r="D56" s="134">
        <f t="shared" ref="D56" si="104">IF(BS56&gt;4,"4",BS56)+IF(BT56&gt;4,"4",BT56)</f>
        <v>5</v>
      </c>
      <c r="E56" s="134" t="str">
        <f t="shared" ref="E56" si="105">IF(CB56&gt;3,"",CB56)</f>
        <v/>
      </c>
      <c r="F56" s="189">
        <f t="shared" ref="F56" si="106">BU56</f>
        <v>5</v>
      </c>
      <c r="G56" s="218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>
        <v>22</v>
      </c>
      <c r="AH56" s="140"/>
      <c r="AI56" s="140">
        <v>21</v>
      </c>
      <c r="AJ56" s="140"/>
      <c r="AK56" s="308"/>
      <c r="AL56" s="143"/>
      <c r="AM56" s="32"/>
      <c r="AN56" s="159"/>
      <c r="AO56" s="140"/>
      <c r="AP56" s="140">
        <v>22</v>
      </c>
      <c r="AQ56" s="140">
        <v>21</v>
      </c>
      <c r="AR56" s="140"/>
      <c r="AS56" s="140"/>
      <c r="AT56" s="140"/>
      <c r="AU56" s="140">
        <v>24</v>
      </c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3"/>
      <c r="BP56" s="4">
        <f t="shared" ref="BP56" si="107">SUM(G56:AL56)</f>
        <v>43</v>
      </c>
      <c r="BQ56" s="4">
        <f t="shared" ref="BQ56" si="108">SUM(AN56:BO56)</f>
        <v>67</v>
      </c>
      <c r="BR56" s="34">
        <f t="shared" ref="BR56" si="109">BP56+BQ56</f>
        <v>110</v>
      </c>
      <c r="BS56" s="33">
        <f t="shared" ref="BS56" si="110">COUNT(G56:AL56)</f>
        <v>2</v>
      </c>
      <c r="BT56" s="33">
        <f t="shared" ref="BT56" si="111">COUNT(AN56:BO56)</f>
        <v>3</v>
      </c>
      <c r="BU56" s="34">
        <f t="shared" ref="BU56" si="112">BS56+BT56</f>
        <v>5</v>
      </c>
      <c r="BV56" s="33">
        <f t="shared" ref="BV56" si="113">IF(BS56&gt;3,SUM(LARGE($G56:$AL56,1)+LARGE($G56:$AL56,2)+LARGE($G56:$AL56,3)+LARGE($G56:$AL56,4)),SUM(G56:AL56))</f>
        <v>43</v>
      </c>
      <c r="BW56" s="33">
        <f t="shared" ref="BW56" si="114">IF(BT56&gt;3,SUM(LARGE($AN56:$BO56,1)+LARGE($AN56:$BO56,2)+LARGE($AN56:$BO56,3)+LARGE($AN56:$BO56,4)),SUM(AN56:BO56))</f>
        <v>67</v>
      </c>
      <c r="BX56" s="33">
        <f t="shared" ref="BX56" si="115">BW56+BV56</f>
        <v>110</v>
      </c>
      <c r="CA56" s="96">
        <f>RANK(B56,$B$47:$B$62)</f>
        <v>9</v>
      </c>
      <c r="CB56" s="96">
        <f t="shared" si="75"/>
        <v>9</v>
      </c>
    </row>
    <row r="57" spans="1:80">
      <c r="A57" s="220" t="s">
        <v>208</v>
      </c>
      <c r="B57" s="134">
        <f t="shared" si="90"/>
        <v>21</v>
      </c>
      <c r="C57" s="134" t="s">
        <v>105</v>
      </c>
      <c r="D57" s="134">
        <f t="shared" si="91"/>
        <v>1</v>
      </c>
      <c r="E57" s="134" t="str">
        <f t="shared" si="92"/>
        <v/>
      </c>
      <c r="F57" s="189">
        <f t="shared" si="93"/>
        <v>1</v>
      </c>
      <c r="G57" s="218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>
        <v>21</v>
      </c>
      <c r="AB57" s="140"/>
      <c r="AC57" s="140"/>
      <c r="AD57" s="140"/>
      <c r="AE57" s="140"/>
      <c r="AF57" s="140"/>
      <c r="AG57" s="140"/>
      <c r="AH57" s="140"/>
      <c r="AI57" s="140"/>
      <c r="AJ57" s="140"/>
      <c r="AK57" s="308"/>
      <c r="AL57" s="143"/>
      <c r="AM57" s="32"/>
      <c r="AN57" s="159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3"/>
      <c r="BP57" s="4">
        <f t="shared" si="94"/>
        <v>21</v>
      </c>
      <c r="BQ57" s="4">
        <f t="shared" si="95"/>
        <v>0</v>
      </c>
      <c r="BR57" s="34">
        <f t="shared" si="96"/>
        <v>21</v>
      </c>
      <c r="BS57" s="33">
        <f t="shared" si="97"/>
        <v>1</v>
      </c>
      <c r="BT57" s="33">
        <f t="shared" si="98"/>
        <v>0</v>
      </c>
      <c r="BU57" s="34">
        <f t="shared" si="99"/>
        <v>1</v>
      </c>
      <c r="BV57" s="33">
        <f t="shared" si="100"/>
        <v>21</v>
      </c>
      <c r="BW57" s="33">
        <f t="shared" si="101"/>
        <v>0</v>
      </c>
      <c r="BX57" s="33">
        <f t="shared" si="102"/>
        <v>21</v>
      </c>
      <c r="CA57" s="96">
        <f>RANK(B57,$B$47:$B$62)</f>
        <v>16</v>
      </c>
      <c r="CB57" s="96">
        <f t="shared" si="75"/>
        <v>16</v>
      </c>
    </row>
    <row r="58" spans="1:80">
      <c r="A58" s="220" t="s">
        <v>266</v>
      </c>
      <c r="B58" s="134">
        <f t="shared" si="76"/>
        <v>136</v>
      </c>
      <c r="C58" s="134" t="s">
        <v>105</v>
      </c>
      <c r="D58" s="134">
        <f t="shared" si="14"/>
        <v>7</v>
      </c>
      <c r="E58" s="134" t="str">
        <f t="shared" si="68"/>
        <v/>
      </c>
      <c r="F58" s="189">
        <f t="shared" si="15"/>
        <v>8</v>
      </c>
      <c r="G58" s="218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>
        <v>17</v>
      </c>
      <c r="X58" s="140"/>
      <c r="Y58" s="140"/>
      <c r="Z58" s="140"/>
      <c r="AA58" s="140">
        <v>19</v>
      </c>
      <c r="AB58" s="140"/>
      <c r="AC58" s="140"/>
      <c r="AD58" s="140"/>
      <c r="AE58" s="140"/>
      <c r="AF58" s="140"/>
      <c r="AG58" s="140">
        <v>20</v>
      </c>
      <c r="AH58" s="140">
        <v>24</v>
      </c>
      <c r="AI58" s="140">
        <v>15</v>
      </c>
      <c r="AJ58" s="140"/>
      <c r="AK58" s="308"/>
      <c r="AL58" s="143"/>
      <c r="AM58" s="32"/>
      <c r="AN58" s="159"/>
      <c r="AO58" s="140"/>
      <c r="AP58" s="140">
        <v>15</v>
      </c>
      <c r="AQ58" s="140"/>
      <c r="AR58" s="140"/>
      <c r="AS58" s="140"/>
      <c r="AT58" s="140"/>
      <c r="AU58" s="140">
        <v>21</v>
      </c>
      <c r="AV58" s="140">
        <v>20</v>
      </c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3"/>
      <c r="BP58" s="4">
        <f t="shared" si="69"/>
        <v>95</v>
      </c>
      <c r="BQ58" s="4">
        <f t="shared" si="70"/>
        <v>56</v>
      </c>
      <c r="BR58" s="34">
        <f t="shared" si="16"/>
        <v>151</v>
      </c>
      <c r="BS58" s="33">
        <f t="shared" si="71"/>
        <v>5</v>
      </c>
      <c r="BT58" s="33">
        <f t="shared" si="72"/>
        <v>3</v>
      </c>
      <c r="BU58" s="34">
        <f t="shared" si="17"/>
        <v>8</v>
      </c>
      <c r="BV58" s="33">
        <f t="shared" si="73"/>
        <v>80</v>
      </c>
      <c r="BW58" s="33">
        <f t="shared" si="74"/>
        <v>56</v>
      </c>
      <c r="BX58" s="33">
        <f t="shared" si="18"/>
        <v>136</v>
      </c>
      <c r="CA58" s="96">
        <f>RANK(B58,$B$47:$B$62)</f>
        <v>6</v>
      </c>
      <c r="CB58" s="96">
        <f t="shared" si="75"/>
        <v>6</v>
      </c>
    </row>
    <row r="59" spans="1:80">
      <c r="A59" s="220" t="s">
        <v>100</v>
      </c>
      <c r="B59" s="134">
        <f t="shared" si="76"/>
        <v>144</v>
      </c>
      <c r="C59" s="134" t="s">
        <v>105</v>
      </c>
      <c r="D59" s="134">
        <f t="shared" si="14"/>
        <v>6</v>
      </c>
      <c r="E59" s="134" t="str">
        <f t="shared" si="68"/>
        <v/>
      </c>
      <c r="F59" s="189">
        <f t="shared" si="15"/>
        <v>10</v>
      </c>
      <c r="G59" s="218"/>
      <c r="H59" s="140"/>
      <c r="I59" s="140"/>
      <c r="J59" s="140"/>
      <c r="K59" s="140"/>
      <c r="L59" s="140">
        <v>22</v>
      </c>
      <c r="M59" s="140">
        <v>22</v>
      </c>
      <c r="N59" s="140"/>
      <c r="O59" s="140"/>
      <c r="P59" s="140"/>
      <c r="Q59" s="140">
        <v>22</v>
      </c>
      <c r="R59" s="140"/>
      <c r="S59" s="140"/>
      <c r="T59" s="140"/>
      <c r="U59" s="140"/>
      <c r="V59" s="140"/>
      <c r="W59" s="140">
        <v>21</v>
      </c>
      <c r="X59" s="140"/>
      <c r="Y59" s="140">
        <v>25</v>
      </c>
      <c r="Z59" s="140"/>
      <c r="AA59" s="140"/>
      <c r="AB59" s="140"/>
      <c r="AC59" s="140">
        <v>24</v>
      </c>
      <c r="AD59" s="140"/>
      <c r="AE59" s="140">
        <v>24</v>
      </c>
      <c r="AF59" s="140"/>
      <c r="AG59" s="140"/>
      <c r="AH59" s="140"/>
      <c r="AI59" s="140"/>
      <c r="AJ59" s="259">
        <v>25</v>
      </c>
      <c r="AK59" s="308"/>
      <c r="AL59" s="143"/>
      <c r="AM59" s="32"/>
      <c r="AN59" s="159"/>
      <c r="AO59" s="140"/>
      <c r="AP59" s="140"/>
      <c r="AQ59" s="140"/>
      <c r="AR59" s="140">
        <v>24</v>
      </c>
      <c r="AS59" s="140">
        <v>22</v>
      </c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3"/>
      <c r="BP59" s="4">
        <f t="shared" si="69"/>
        <v>185</v>
      </c>
      <c r="BQ59" s="4">
        <f t="shared" si="70"/>
        <v>46</v>
      </c>
      <c r="BR59" s="34">
        <f t="shared" si="16"/>
        <v>231</v>
      </c>
      <c r="BS59" s="33">
        <f t="shared" si="71"/>
        <v>8</v>
      </c>
      <c r="BT59" s="33">
        <f t="shared" si="72"/>
        <v>2</v>
      </c>
      <c r="BU59" s="34">
        <f t="shared" si="17"/>
        <v>10</v>
      </c>
      <c r="BV59" s="33">
        <f t="shared" si="73"/>
        <v>98</v>
      </c>
      <c r="BW59" s="33">
        <f t="shared" si="74"/>
        <v>46</v>
      </c>
      <c r="BX59" s="33">
        <f t="shared" si="18"/>
        <v>144</v>
      </c>
      <c r="CA59" s="96">
        <f>RANK(B59,$B$47:$B$62)</f>
        <v>5</v>
      </c>
      <c r="CB59" s="96">
        <f t="shared" si="75"/>
        <v>5</v>
      </c>
    </row>
    <row r="60" spans="1:80">
      <c r="A60" s="220" t="s">
        <v>114</v>
      </c>
      <c r="B60" s="134">
        <f t="shared" si="76"/>
        <v>132</v>
      </c>
      <c r="C60" s="134" t="s">
        <v>105</v>
      </c>
      <c r="D60" s="134">
        <f t="shared" si="14"/>
        <v>7</v>
      </c>
      <c r="E60" s="134" t="str">
        <f t="shared" si="68"/>
        <v/>
      </c>
      <c r="F60" s="189">
        <f t="shared" si="15"/>
        <v>8</v>
      </c>
      <c r="G60" s="218"/>
      <c r="H60" s="140"/>
      <c r="I60" s="140"/>
      <c r="J60" s="140"/>
      <c r="K60" s="140"/>
      <c r="L60" s="140"/>
      <c r="M60" s="140"/>
      <c r="N60" s="140">
        <v>24</v>
      </c>
      <c r="O60" s="140"/>
      <c r="P60" s="140"/>
      <c r="Q60" s="140"/>
      <c r="R60" s="140">
        <v>23</v>
      </c>
      <c r="S60" s="140"/>
      <c r="T60" s="140"/>
      <c r="U60" s="140"/>
      <c r="V60" s="140"/>
      <c r="W60" s="140"/>
      <c r="X60" s="140"/>
      <c r="Y60" s="140"/>
      <c r="Z60" s="259">
        <v>25</v>
      </c>
      <c r="AA60" s="140">
        <v>12</v>
      </c>
      <c r="AB60" s="140"/>
      <c r="AC60" s="140"/>
      <c r="AD60" s="140"/>
      <c r="AE60" s="140"/>
      <c r="AF60" s="140"/>
      <c r="AG60" s="140"/>
      <c r="AH60" s="140"/>
      <c r="AI60" s="140">
        <v>6</v>
      </c>
      <c r="AJ60" s="140"/>
      <c r="AK60" s="308"/>
      <c r="AL60" s="143"/>
      <c r="AM60" s="32"/>
      <c r="AN60" s="321">
        <v>25</v>
      </c>
      <c r="AO60" s="140"/>
      <c r="AP60" s="140">
        <v>8</v>
      </c>
      <c r="AQ60" s="140"/>
      <c r="AR60" s="140"/>
      <c r="AS60" s="140"/>
      <c r="AT60" s="140"/>
      <c r="AU60" s="140">
        <v>15</v>
      </c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3"/>
      <c r="BP60" s="4">
        <f t="shared" si="69"/>
        <v>90</v>
      </c>
      <c r="BQ60" s="4">
        <f t="shared" si="70"/>
        <v>48</v>
      </c>
      <c r="BR60" s="34">
        <f t="shared" si="16"/>
        <v>138</v>
      </c>
      <c r="BS60" s="33">
        <f t="shared" si="71"/>
        <v>5</v>
      </c>
      <c r="BT60" s="33">
        <f t="shared" si="72"/>
        <v>3</v>
      </c>
      <c r="BU60" s="34">
        <f t="shared" si="17"/>
        <v>8</v>
      </c>
      <c r="BV60" s="33">
        <f t="shared" si="73"/>
        <v>84</v>
      </c>
      <c r="BW60" s="33">
        <f t="shared" si="74"/>
        <v>48</v>
      </c>
      <c r="BX60" s="33">
        <f t="shared" si="18"/>
        <v>132</v>
      </c>
      <c r="CA60" s="96">
        <f>RANK(B60,$B$47:$B$62)</f>
        <v>7</v>
      </c>
      <c r="CB60" s="96">
        <f t="shared" si="75"/>
        <v>7</v>
      </c>
    </row>
    <row r="61" spans="1:80">
      <c r="A61" s="220" t="s">
        <v>232</v>
      </c>
      <c r="B61" s="134">
        <f>BX61</f>
        <v>24</v>
      </c>
      <c r="C61" s="134" t="s">
        <v>105</v>
      </c>
      <c r="D61" s="134">
        <f>IF(BS61&gt;4,"4",BS61)+IF(BT61&gt;4,"4",BT61)</f>
        <v>1</v>
      </c>
      <c r="E61" s="134" t="str">
        <f t="shared" si="68"/>
        <v/>
      </c>
      <c r="F61" s="189">
        <f>BU61</f>
        <v>1</v>
      </c>
      <c r="G61" s="218"/>
      <c r="H61" s="140"/>
      <c r="I61" s="140"/>
      <c r="J61" s="140"/>
      <c r="K61" s="140"/>
      <c r="L61" s="140"/>
      <c r="M61" s="140"/>
      <c r="N61" s="140"/>
      <c r="O61" s="140">
        <v>24</v>
      </c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308"/>
      <c r="AL61" s="143"/>
      <c r="AM61" s="32"/>
      <c r="AN61" s="159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3"/>
      <c r="BP61" s="4">
        <f t="shared" si="69"/>
        <v>24</v>
      </c>
      <c r="BQ61" s="4">
        <f t="shared" si="70"/>
        <v>0</v>
      </c>
      <c r="BR61" s="34">
        <f>BP61+BQ61</f>
        <v>24</v>
      </c>
      <c r="BS61" s="33">
        <f t="shared" si="71"/>
        <v>1</v>
      </c>
      <c r="BT61" s="33">
        <f t="shared" si="72"/>
        <v>0</v>
      </c>
      <c r="BU61" s="34">
        <f>BS61+BT61</f>
        <v>1</v>
      </c>
      <c r="BV61" s="33">
        <f t="shared" si="73"/>
        <v>24</v>
      </c>
      <c r="BW61" s="33">
        <f t="shared" si="74"/>
        <v>0</v>
      </c>
      <c r="BX61" s="33">
        <f>BW61+BV61</f>
        <v>24</v>
      </c>
      <c r="CA61" s="96">
        <f>RANK(B61,$B$47:$B$62)</f>
        <v>15</v>
      </c>
      <c r="CB61" s="96">
        <f t="shared" si="75"/>
        <v>15</v>
      </c>
    </row>
    <row r="62" spans="1:80" ht="15" thickBot="1">
      <c r="A62" s="221" t="s">
        <v>236</v>
      </c>
      <c r="B62" s="136">
        <f>BX62</f>
        <v>95</v>
      </c>
      <c r="C62" s="136" t="s">
        <v>105</v>
      </c>
      <c r="D62" s="136">
        <f>IF(BS62&gt;4,"4",BS62)+IF(BT62&gt;4,"4",BT62)</f>
        <v>4</v>
      </c>
      <c r="E62" s="136" t="str">
        <f t="shared" si="68"/>
        <v/>
      </c>
      <c r="F62" s="190">
        <f>BU62</f>
        <v>4</v>
      </c>
      <c r="G62" s="219"/>
      <c r="H62" s="144"/>
      <c r="I62" s="144"/>
      <c r="J62" s="144">
        <v>22</v>
      </c>
      <c r="K62" s="144"/>
      <c r="L62" s="144"/>
      <c r="M62" s="144"/>
      <c r="N62" s="144"/>
      <c r="O62" s="144"/>
      <c r="P62" s="144"/>
      <c r="Q62" s="144"/>
      <c r="R62" s="144">
        <v>24</v>
      </c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>
        <v>24</v>
      </c>
      <c r="AE62" s="144"/>
      <c r="AF62" s="144"/>
      <c r="AG62" s="144"/>
      <c r="AH62" s="144"/>
      <c r="AI62" s="144"/>
      <c r="AJ62" s="144"/>
      <c r="AK62" s="309"/>
      <c r="AL62" s="145"/>
      <c r="AM62" s="32"/>
      <c r="AN62" s="322">
        <v>25</v>
      </c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5"/>
      <c r="BP62" s="4">
        <f t="shared" si="69"/>
        <v>70</v>
      </c>
      <c r="BQ62" s="4">
        <f t="shared" si="70"/>
        <v>25</v>
      </c>
      <c r="BR62" s="34">
        <f>BP62+BQ62</f>
        <v>95</v>
      </c>
      <c r="BS62" s="33">
        <f t="shared" si="71"/>
        <v>3</v>
      </c>
      <c r="BT62" s="33">
        <f t="shared" si="72"/>
        <v>1</v>
      </c>
      <c r="BU62" s="34">
        <f>BS62+BT62</f>
        <v>4</v>
      </c>
      <c r="BV62" s="33">
        <f t="shared" si="73"/>
        <v>70</v>
      </c>
      <c r="BW62" s="33">
        <f t="shared" si="74"/>
        <v>25</v>
      </c>
      <c r="BX62" s="33">
        <f>BW62+BV62</f>
        <v>95</v>
      </c>
      <c r="CA62" s="101">
        <f>RANK(B62,$B$47:$B$62)</f>
        <v>11</v>
      </c>
      <c r="CB62" s="101">
        <f t="shared" si="75"/>
        <v>11</v>
      </c>
    </row>
    <row r="63" spans="1:80" ht="15" thickBot="1">
      <c r="B63" s="1"/>
      <c r="C63" s="3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R63" s="34"/>
      <c r="BS63" s="33"/>
      <c r="BT63" s="33"/>
      <c r="BU63" s="34"/>
      <c r="BV63" s="33"/>
      <c r="BW63" s="33"/>
      <c r="BX63" s="33"/>
      <c r="CA63" s="35"/>
      <c r="CB63" s="35"/>
    </row>
    <row r="64" spans="1:80" ht="15" thickBot="1">
      <c r="A64" s="226" t="s">
        <v>115</v>
      </c>
      <c r="B64" s="223">
        <f t="shared" ref="B64:B69" si="116">BX64</f>
        <v>3</v>
      </c>
      <c r="C64" s="138" t="s">
        <v>116</v>
      </c>
      <c r="D64" s="138">
        <f t="shared" si="14"/>
        <v>1</v>
      </c>
      <c r="E64" s="138" t="str">
        <f t="shared" ref="E64:E69" si="117">IF(CB64&gt;3,"",CB64)</f>
        <v/>
      </c>
      <c r="F64" s="192">
        <f t="shared" si="15"/>
        <v>1</v>
      </c>
      <c r="G64" s="150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>
        <v>3</v>
      </c>
      <c r="AB64" s="151"/>
      <c r="AC64" s="151"/>
      <c r="AD64" s="151"/>
      <c r="AE64" s="151"/>
      <c r="AF64" s="151"/>
      <c r="AG64" s="151"/>
      <c r="AH64" s="151"/>
      <c r="AI64" s="151"/>
      <c r="AJ64" s="151"/>
      <c r="AK64" s="310"/>
      <c r="AL64" s="152"/>
      <c r="AM64" s="32"/>
      <c r="AN64" s="150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2"/>
      <c r="BP64" s="4">
        <f t="shared" ref="BP64:BP69" si="118">SUM(G64:AL64)</f>
        <v>3</v>
      </c>
      <c r="BQ64" s="4">
        <f t="shared" ref="BQ64:BQ69" si="119">SUM(AN64:BO64)</f>
        <v>0</v>
      </c>
      <c r="BR64" s="34">
        <f t="shared" si="16"/>
        <v>3</v>
      </c>
      <c r="BS64" s="33">
        <f t="shared" ref="BS64:BS69" si="120">COUNT(G64:AL64)</f>
        <v>1</v>
      </c>
      <c r="BT64" s="33">
        <f t="shared" ref="BT64:BT69" si="121">COUNT(AN64:BO64)</f>
        <v>0</v>
      </c>
      <c r="BU64" s="34">
        <f t="shared" si="17"/>
        <v>1</v>
      </c>
      <c r="BV64" s="33">
        <f t="shared" ref="BV64:BV69" si="122">IF(BS64&gt;3,SUM(LARGE($G64:$AL64,1)+LARGE($G64:$AL64,2)+LARGE($G64:$AL64,3)+LARGE($G64:$AL64,4)),SUM(G64:AL64))</f>
        <v>3</v>
      </c>
      <c r="BW64" s="33">
        <f t="shared" ref="BW64:BW69" si="123">IF(BT64&gt;3,SUM(LARGE($AN64:$BO64,1)+LARGE($AN64:$BO64,2)+LARGE($AN64:$BO64,3)+LARGE($AN64:$BO64,4)),SUM(AN64:BO64))</f>
        <v>0</v>
      </c>
      <c r="BX64" s="33">
        <f t="shared" si="18"/>
        <v>3</v>
      </c>
      <c r="CA64" s="97">
        <f>RANK(B64,$B$64:$B$69)</f>
        <v>6</v>
      </c>
      <c r="CB64" s="97">
        <f>IF($B64=0,"",$CA64)</f>
        <v>6</v>
      </c>
    </row>
    <row r="65" spans="1:80" ht="15" thickBot="1">
      <c r="A65" s="227" t="s">
        <v>117</v>
      </c>
      <c r="B65" s="224">
        <f t="shared" si="116"/>
        <v>155</v>
      </c>
      <c r="C65" s="137" t="s">
        <v>116</v>
      </c>
      <c r="D65" s="137">
        <f t="shared" si="14"/>
        <v>8</v>
      </c>
      <c r="E65" s="137">
        <f t="shared" si="117"/>
        <v>1</v>
      </c>
      <c r="F65" s="193">
        <f t="shared" si="15"/>
        <v>10</v>
      </c>
      <c r="G65" s="153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>
        <v>23</v>
      </c>
      <c r="T65" s="149"/>
      <c r="U65" s="222">
        <v>23</v>
      </c>
      <c r="V65" s="149"/>
      <c r="W65" s="149">
        <v>12</v>
      </c>
      <c r="X65" s="149">
        <v>24</v>
      </c>
      <c r="Y65" s="149"/>
      <c r="Z65" s="149"/>
      <c r="AA65" s="149"/>
      <c r="AB65" s="149"/>
      <c r="AC65" s="149"/>
      <c r="AD65" s="149"/>
      <c r="AE65" s="149"/>
      <c r="AF65" s="149"/>
      <c r="AG65" s="149">
        <v>11</v>
      </c>
      <c r="AH65" s="149"/>
      <c r="AI65" s="149"/>
      <c r="AJ65" s="149"/>
      <c r="AK65" s="311"/>
      <c r="AL65" s="154"/>
      <c r="AM65" s="32"/>
      <c r="AN65" s="153"/>
      <c r="AO65" s="149">
        <v>18</v>
      </c>
      <c r="AP65" s="149">
        <v>7</v>
      </c>
      <c r="AQ65" s="149">
        <v>17</v>
      </c>
      <c r="AR65" s="149"/>
      <c r="AS65" s="149"/>
      <c r="AT65" s="149"/>
      <c r="AU65" s="149">
        <v>13</v>
      </c>
      <c r="AV65" s="149"/>
      <c r="AW65" s="325">
        <v>25</v>
      </c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54"/>
      <c r="BP65" s="4">
        <f t="shared" si="118"/>
        <v>93</v>
      </c>
      <c r="BQ65" s="4">
        <f t="shared" si="119"/>
        <v>80</v>
      </c>
      <c r="BR65" s="34">
        <f t="shared" si="16"/>
        <v>173</v>
      </c>
      <c r="BS65" s="33">
        <f t="shared" si="120"/>
        <v>5</v>
      </c>
      <c r="BT65" s="33">
        <f t="shared" si="121"/>
        <v>5</v>
      </c>
      <c r="BU65" s="34">
        <f t="shared" si="17"/>
        <v>10</v>
      </c>
      <c r="BV65" s="33">
        <f t="shared" si="122"/>
        <v>82</v>
      </c>
      <c r="BW65" s="33">
        <f t="shared" si="123"/>
        <v>73</v>
      </c>
      <c r="BX65" s="33">
        <f t="shared" si="18"/>
        <v>155</v>
      </c>
      <c r="CA65" s="97">
        <f t="shared" ref="CA65:CA69" si="124">RANK(B65,$B$64:$B$69)</f>
        <v>1</v>
      </c>
      <c r="CB65" s="96">
        <f>IF($B65=0,"",$CA65)</f>
        <v>1</v>
      </c>
    </row>
    <row r="66" spans="1:80" ht="15" thickBot="1">
      <c r="A66" s="227" t="s">
        <v>205</v>
      </c>
      <c r="B66" s="224">
        <f t="shared" si="116"/>
        <v>18</v>
      </c>
      <c r="C66" s="137" t="s">
        <v>116</v>
      </c>
      <c r="D66" s="137">
        <f t="shared" si="14"/>
        <v>3</v>
      </c>
      <c r="E66" s="137" t="str">
        <f t="shared" si="117"/>
        <v/>
      </c>
      <c r="F66" s="193">
        <f t="shared" si="15"/>
        <v>3</v>
      </c>
      <c r="G66" s="153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>
        <v>5</v>
      </c>
      <c r="AB66" s="149"/>
      <c r="AC66" s="149"/>
      <c r="AD66" s="149"/>
      <c r="AE66" s="149"/>
      <c r="AF66" s="149"/>
      <c r="AG66" s="149"/>
      <c r="AH66" s="149"/>
      <c r="AI66" s="149"/>
      <c r="AJ66" s="149"/>
      <c r="AK66" s="311"/>
      <c r="AL66" s="154"/>
      <c r="AM66" s="32"/>
      <c r="AN66" s="153"/>
      <c r="AO66" s="149"/>
      <c r="AP66" s="149">
        <v>1</v>
      </c>
      <c r="AQ66" s="149"/>
      <c r="AR66" s="149"/>
      <c r="AS66" s="149"/>
      <c r="AT66" s="149"/>
      <c r="AU66" s="149">
        <v>12</v>
      </c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54"/>
      <c r="BP66" s="4">
        <f t="shared" si="118"/>
        <v>5</v>
      </c>
      <c r="BQ66" s="4">
        <f t="shared" si="119"/>
        <v>13</v>
      </c>
      <c r="BR66" s="34">
        <f t="shared" si="16"/>
        <v>18</v>
      </c>
      <c r="BS66" s="33">
        <f t="shared" si="120"/>
        <v>1</v>
      </c>
      <c r="BT66" s="33">
        <f t="shared" si="121"/>
        <v>2</v>
      </c>
      <c r="BU66" s="34">
        <f t="shared" si="17"/>
        <v>3</v>
      </c>
      <c r="BV66" s="33">
        <f t="shared" si="122"/>
        <v>5</v>
      </c>
      <c r="BW66" s="33">
        <f t="shared" si="123"/>
        <v>13</v>
      </c>
      <c r="BX66" s="33">
        <f t="shared" si="18"/>
        <v>18</v>
      </c>
      <c r="CA66" s="97">
        <f t="shared" si="124"/>
        <v>5</v>
      </c>
      <c r="CB66" s="96">
        <f>IF($B66=0,"",$CA66)</f>
        <v>5</v>
      </c>
    </row>
    <row r="67" spans="1:80" ht="15" thickBot="1">
      <c r="A67" s="257" t="s">
        <v>250</v>
      </c>
      <c r="B67" s="225">
        <f t="shared" si="116"/>
        <v>42</v>
      </c>
      <c r="C67" s="139" t="s">
        <v>116</v>
      </c>
      <c r="D67" s="139">
        <f t="shared" si="14"/>
        <v>3</v>
      </c>
      <c r="E67" s="139" t="str">
        <f t="shared" si="117"/>
        <v/>
      </c>
      <c r="F67" s="194">
        <f t="shared" si="15"/>
        <v>3</v>
      </c>
      <c r="G67" s="155"/>
      <c r="H67" s="156"/>
      <c r="I67" s="156"/>
      <c r="J67" s="156"/>
      <c r="K67" s="156"/>
      <c r="L67" s="156"/>
      <c r="M67" s="156">
        <v>20</v>
      </c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>
        <v>10</v>
      </c>
      <c r="AJ67" s="156"/>
      <c r="AK67" s="312"/>
      <c r="AL67" s="157"/>
      <c r="AM67" s="32"/>
      <c r="AN67" s="155"/>
      <c r="AO67" s="156"/>
      <c r="AP67" s="156">
        <v>12</v>
      </c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7"/>
      <c r="BP67" s="4">
        <f t="shared" si="118"/>
        <v>30</v>
      </c>
      <c r="BQ67" s="4">
        <f t="shared" si="119"/>
        <v>12</v>
      </c>
      <c r="BR67" s="34">
        <f t="shared" si="16"/>
        <v>42</v>
      </c>
      <c r="BS67" s="33">
        <f t="shared" si="120"/>
        <v>2</v>
      </c>
      <c r="BT67" s="33">
        <f t="shared" si="121"/>
        <v>1</v>
      </c>
      <c r="BU67" s="34">
        <f t="shared" si="17"/>
        <v>3</v>
      </c>
      <c r="BV67" s="33">
        <f t="shared" si="122"/>
        <v>30</v>
      </c>
      <c r="BW67" s="33">
        <f t="shared" si="123"/>
        <v>12</v>
      </c>
      <c r="BX67" s="33">
        <f t="shared" si="18"/>
        <v>42</v>
      </c>
      <c r="CA67" s="97">
        <f t="shared" si="124"/>
        <v>4</v>
      </c>
      <c r="CB67" s="101">
        <f>IF($B67=0,"",$CA67)</f>
        <v>4</v>
      </c>
    </row>
    <row r="68" spans="1:80" ht="15" thickBot="1">
      <c r="A68" s="258" t="s">
        <v>228</v>
      </c>
      <c r="B68" s="256">
        <f t="shared" si="116"/>
        <v>107</v>
      </c>
      <c r="C68" s="225" t="s">
        <v>116</v>
      </c>
      <c r="D68" s="139">
        <f t="shared" si="14"/>
        <v>7</v>
      </c>
      <c r="E68" s="139">
        <f t="shared" si="117"/>
        <v>2</v>
      </c>
      <c r="F68" s="194">
        <f t="shared" si="15"/>
        <v>8</v>
      </c>
      <c r="G68" s="194"/>
      <c r="H68" s="194"/>
      <c r="I68" s="194"/>
      <c r="J68" s="194"/>
      <c r="K68" s="194"/>
      <c r="L68" s="194"/>
      <c r="M68" s="155">
        <v>19</v>
      </c>
      <c r="N68" s="155"/>
      <c r="O68" s="155"/>
      <c r="P68" s="155"/>
      <c r="Q68" s="155"/>
      <c r="R68" s="155"/>
      <c r="S68" s="155"/>
      <c r="T68" s="155"/>
      <c r="U68" s="156"/>
      <c r="V68" s="156"/>
      <c r="W68" s="156">
        <v>15</v>
      </c>
      <c r="X68" s="156"/>
      <c r="Y68" s="156"/>
      <c r="Z68" s="156"/>
      <c r="AA68" s="156">
        <v>11</v>
      </c>
      <c r="AB68" s="156"/>
      <c r="AC68" s="156"/>
      <c r="AD68" s="156"/>
      <c r="AE68" s="156"/>
      <c r="AF68" s="156"/>
      <c r="AG68" s="156">
        <v>14</v>
      </c>
      <c r="AH68" s="156"/>
      <c r="AI68" s="156">
        <v>7</v>
      </c>
      <c r="AJ68" s="156"/>
      <c r="AK68" s="156"/>
      <c r="AL68" s="156"/>
      <c r="AM68" s="37"/>
      <c r="AN68" s="155"/>
      <c r="AO68" s="155">
        <v>20</v>
      </c>
      <c r="AP68" s="155">
        <v>9</v>
      </c>
      <c r="AQ68" s="155">
        <v>19</v>
      </c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4">
        <f t="shared" si="118"/>
        <v>66</v>
      </c>
      <c r="BQ68" s="4">
        <f t="shared" si="119"/>
        <v>48</v>
      </c>
      <c r="BR68" s="34">
        <f t="shared" si="16"/>
        <v>114</v>
      </c>
      <c r="BS68" s="33">
        <f t="shared" si="120"/>
        <v>5</v>
      </c>
      <c r="BT68" s="33">
        <f t="shared" si="121"/>
        <v>3</v>
      </c>
      <c r="BU68" s="34">
        <f t="shared" si="17"/>
        <v>8</v>
      </c>
      <c r="BV68" s="33">
        <f t="shared" si="122"/>
        <v>59</v>
      </c>
      <c r="BW68" s="33">
        <f t="shared" si="123"/>
        <v>48</v>
      </c>
      <c r="BX68" s="33">
        <f t="shared" si="18"/>
        <v>107</v>
      </c>
      <c r="CA68" s="97">
        <f t="shared" si="124"/>
        <v>2</v>
      </c>
      <c r="CB68" s="101">
        <f t="shared" ref="CB68:CB69" si="125">IF($B68=0,"",$CA68)</f>
        <v>2</v>
      </c>
    </row>
    <row r="69" spans="1:80" ht="15" thickBot="1">
      <c r="A69" s="258" t="s">
        <v>108</v>
      </c>
      <c r="B69" s="256">
        <f t="shared" si="116"/>
        <v>107</v>
      </c>
      <c r="C69" s="225" t="s">
        <v>116</v>
      </c>
      <c r="D69" s="139">
        <f t="shared" ref="D69" si="126">IF(BS69&gt;4,"4",BS69)+IF(BT69&gt;4,"4",BT69)</f>
        <v>7</v>
      </c>
      <c r="E69" s="139">
        <f t="shared" si="117"/>
        <v>2</v>
      </c>
      <c r="F69" s="194">
        <f t="shared" si="15"/>
        <v>7</v>
      </c>
      <c r="G69" s="155"/>
      <c r="H69" s="155"/>
      <c r="I69" s="155"/>
      <c r="J69" s="155"/>
      <c r="K69" s="155"/>
      <c r="L69" s="155"/>
      <c r="M69" s="155"/>
      <c r="N69" s="155"/>
      <c r="O69" s="155">
        <v>22</v>
      </c>
      <c r="P69" s="155"/>
      <c r="Q69" s="155">
        <v>18</v>
      </c>
      <c r="R69" s="155"/>
      <c r="S69" s="155"/>
      <c r="T69" s="155"/>
      <c r="U69" s="156"/>
      <c r="V69" s="156"/>
      <c r="W69" s="156"/>
      <c r="X69" s="156"/>
      <c r="Y69" s="156">
        <v>25</v>
      </c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37"/>
      <c r="AN69" s="155"/>
      <c r="AO69" s="155">
        <v>14</v>
      </c>
      <c r="AP69" s="155">
        <v>2</v>
      </c>
      <c r="AQ69" s="155"/>
      <c r="AR69" s="155"/>
      <c r="AS69" s="155"/>
      <c r="AT69" s="155"/>
      <c r="AU69" s="155">
        <v>10</v>
      </c>
      <c r="AV69" s="155">
        <v>16</v>
      </c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4">
        <f t="shared" si="118"/>
        <v>65</v>
      </c>
      <c r="BQ69" s="4">
        <f t="shared" si="119"/>
        <v>42</v>
      </c>
      <c r="BR69" s="34">
        <f t="shared" ref="BR69" si="127">BP69+BQ69</f>
        <v>107</v>
      </c>
      <c r="BS69" s="33">
        <f t="shared" si="120"/>
        <v>3</v>
      </c>
      <c r="BT69" s="33">
        <f t="shared" si="121"/>
        <v>4</v>
      </c>
      <c r="BU69" s="34">
        <f t="shared" ref="BU69" si="128">BS69+BT69</f>
        <v>7</v>
      </c>
      <c r="BV69" s="33">
        <f t="shared" si="122"/>
        <v>65</v>
      </c>
      <c r="BW69" s="33">
        <f t="shared" si="123"/>
        <v>42</v>
      </c>
      <c r="BX69" s="33">
        <f t="shared" ref="BX69" si="129">BW69+BV69</f>
        <v>107</v>
      </c>
      <c r="CA69" s="97">
        <f t="shared" si="124"/>
        <v>2</v>
      </c>
      <c r="CB69" s="101">
        <f t="shared" si="125"/>
        <v>2</v>
      </c>
    </row>
    <row r="70" spans="1:80" s="5" customFormat="1">
      <c r="A70" s="1"/>
      <c r="C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37"/>
      <c r="AN70" s="132"/>
      <c r="AO70" s="132"/>
      <c r="AP70" s="130"/>
      <c r="AQ70" s="132"/>
      <c r="AR70" s="132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18"/>
      <c r="BM70" s="130"/>
      <c r="BN70" s="118"/>
      <c r="BO70" s="118"/>
      <c r="BP70" s="4"/>
      <c r="BQ70" s="4"/>
      <c r="BR70" s="4"/>
      <c r="BS70" s="36"/>
      <c r="BT70" s="36"/>
      <c r="BU70" s="2"/>
      <c r="BV70" s="1"/>
      <c r="BW70" s="1"/>
      <c r="BX70" s="1"/>
    </row>
    <row r="71" spans="1:80" s="5" customFormat="1">
      <c r="C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37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4"/>
      <c r="BQ71" s="4"/>
      <c r="BR71" s="4"/>
      <c r="BS71" s="36"/>
      <c r="BT71" s="36"/>
      <c r="BU71" s="2"/>
      <c r="BV71" s="1"/>
      <c r="BW71" s="1"/>
      <c r="BX71" s="1"/>
    </row>
    <row r="72" spans="1:80" s="11" customFormat="1">
      <c r="A72" s="5"/>
      <c r="C72" s="12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37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4"/>
      <c r="BQ72" s="4"/>
      <c r="BR72" s="4"/>
      <c r="BS72" s="7"/>
      <c r="BT72" s="7"/>
      <c r="BU72" s="4"/>
      <c r="BV72" s="5"/>
      <c r="BW72" s="5"/>
      <c r="BX72" s="5"/>
    </row>
    <row r="73" spans="1:80" s="11" customFormat="1">
      <c r="C73" s="12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24"/>
      <c r="AM73" s="37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4"/>
      <c r="BQ73" s="4"/>
      <c r="BR73" s="4"/>
      <c r="BS73" s="7"/>
      <c r="BT73" s="7"/>
      <c r="BU73" s="4"/>
      <c r="BV73" s="5"/>
      <c r="BW73" s="5"/>
      <c r="BX73" s="5"/>
    </row>
    <row r="74" spans="1:80" s="11" customFormat="1">
      <c r="B74" s="12"/>
      <c r="C74" s="12"/>
      <c r="D74" s="12"/>
      <c r="E74" s="12"/>
      <c r="F74" s="36"/>
      <c r="G74" s="233">
        <f t="shared" ref="G74:BR74" si="130">COUNT(G10:G70)</f>
        <v>0</v>
      </c>
      <c r="H74" s="233">
        <f t="shared" si="130"/>
        <v>0</v>
      </c>
      <c r="I74" s="6">
        <f t="shared" si="130"/>
        <v>0</v>
      </c>
      <c r="J74" s="233">
        <f t="shared" si="130"/>
        <v>4</v>
      </c>
      <c r="K74" s="6">
        <f t="shared" si="130"/>
        <v>1</v>
      </c>
      <c r="L74" s="6">
        <f t="shared" si="130"/>
        <v>4</v>
      </c>
      <c r="M74" s="6">
        <f t="shared" si="130"/>
        <v>11</v>
      </c>
      <c r="N74" s="6">
        <f t="shared" si="130"/>
        <v>3</v>
      </c>
      <c r="O74" s="6">
        <f t="shared" si="130"/>
        <v>4</v>
      </c>
      <c r="P74" s="6">
        <f t="shared" si="130"/>
        <v>0</v>
      </c>
      <c r="Q74" s="6">
        <f t="shared" si="130"/>
        <v>10</v>
      </c>
      <c r="R74" s="6">
        <f>COUNT(R10:R70)</f>
        <v>4</v>
      </c>
      <c r="S74" s="6">
        <f t="shared" si="130"/>
        <v>5</v>
      </c>
      <c r="T74" s="6">
        <f>COUNT(T10:T70)</f>
        <v>2</v>
      </c>
      <c r="U74" s="6">
        <f t="shared" si="130"/>
        <v>3</v>
      </c>
      <c r="V74" s="6">
        <f t="shared" si="130"/>
        <v>0</v>
      </c>
      <c r="W74" s="6">
        <f>COUNT(W10:W70)</f>
        <v>16</v>
      </c>
      <c r="X74" s="6">
        <f t="shared" si="130"/>
        <v>2</v>
      </c>
      <c r="Y74" s="6">
        <f t="shared" si="130"/>
        <v>13</v>
      </c>
      <c r="Z74" s="6">
        <f t="shared" si="130"/>
        <v>1</v>
      </c>
      <c r="AA74" s="6">
        <f t="shared" si="130"/>
        <v>26</v>
      </c>
      <c r="AB74" s="6">
        <f t="shared" si="130"/>
        <v>6</v>
      </c>
      <c r="AC74" s="6">
        <f>COUNT(AC10:AC70)</f>
        <v>5</v>
      </c>
      <c r="AD74" s="6">
        <f t="shared" si="130"/>
        <v>3</v>
      </c>
      <c r="AE74" s="6">
        <f t="shared" si="130"/>
        <v>4</v>
      </c>
      <c r="AF74" s="6">
        <f t="shared" si="130"/>
        <v>1</v>
      </c>
      <c r="AG74" s="6">
        <f t="shared" si="130"/>
        <v>17</v>
      </c>
      <c r="AH74" s="6">
        <f t="shared" si="130"/>
        <v>6</v>
      </c>
      <c r="AI74" s="6">
        <f t="shared" si="130"/>
        <v>25</v>
      </c>
      <c r="AJ74" s="6">
        <f t="shared" si="130"/>
        <v>1</v>
      </c>
      <c r="AK74" s="6">
        <f t="shared" si="130"/>
        <v>5</v>
      </c>
      <c r="AL74" s="6">
        <f t="shared" si="130"/>
        <v>3</v>
      </c>
      <c r="AM74" s="6">
        <f t="shared" si="130"/>
        <v>0</v>
      </c>
      <c r="AN74" s="6">
        <f t="shared" si="130"/>
        <v>15</v>
      </c>
      <c r="AO74" s="6">
        <f t="shared" si="130"/>
        <v>12</v>
      </c>
      <c r="AP74" s="6">
        <f t="shared" si="130"/>
        <v>29</v>
      </c>
      <c r="AQ74" s="6">
        <f t="shared" si="130"/>
        <v>11</v>
      </c>
      <c r="AR74" s="6">
        <f t="shared" si="130"/>
        <v>7</v>
      </c>
      <c r="AS74" s="6">
        <f t="shared" si="130"/>
        <v>6</v>
      </c>
      <c r="AT74" s="6">
        <f t="shared" si="130"/>
        <v>5</v>
      </c>
      <c r="AU74" s="6">
        <f t="shared" si="130"/>
        <v>19</v>
      </c>
      <c r="AV74" s="6">
        <f t="shared" si="130"/>
        <v>11</v>
      </c>
      <c r="AW74" s="6">
        <f t="shared" si="130"/>
        <v>2</v>
      </c>
      <c r="AX74" s="6">
        <f t="shared" si="130"/>
        <v>2</v>
      </c>
      <c r="AY74" s="6">
        <f t="shared" si="130"/>
        <v>0</v>
      </c>
      <c r="AZ74" s="6">
        <f t="shared" si="130"/>
        <v>0</v>
      </c>
      <c r="BA74" s="6">
        <f t="shared" si="130"/>
        <v>0</v>
      </c>
      <c r="BB74" s="6">
        <f t="shared" si="130"/>
        <v>0</v>
      </c>
      <c r="BC74" s="6">
        <f t="shared" si="130"/>
        <v>0</v>
      </c>
      <c r="BD74" s="6">
        <f t="shared" si="130"/>
        <v>0</v>
      </c>
      <c r="BE74" s="6">
        <f t="shared" si="130"/>
        <v>0</v>
      </c>
      <c r="BF74" s="6">
        <f t="shared" si="130"/>
        <v>0</v>
      </c>
      <c r="BG74" s="6">
        <f t="shared" si="130"/>
        <v>0</v>
      </c>
      <c r="BH74" s="6">
        <f t="shared" si="130"/>
        <v>0</v>
      </c>
      <c r="BI74" s="6">
        <f t="shared" si="130"/>
        <v>0</v>
      </c>
      <c r="BJ74" s="6">
        <f t="shared" si="130"/>
        <v>0</v>
      </c>
      <c r="BK74" s="6">
        <f t="shared" si="130"/>
        <v>0</v>
      </c>
      <c r="BL74" s="6">
        <f t="shared" si="130"/>
        <v>0</v>
      </c>
      <c r="BM74" s="6">
        <f t="shared" si="130"/>
        <v>0</v>
      </c>
      <c r="BN74" s="6">
        <f t="shared" si="130"/>
        <v>0</v>
      </c>
      <c r="BO74" s="6">
        <f t="shared" si="130"/>
        <v>0</v>
      </c>
      <c r="BP74" s="6">
        <f t="shared" si="130"/>
        <v>57</v>
      </c>
      <c r="BQ74" s="6">
        <f t="shared" si="130"/>
        <v>57</v>
      </c>
      <c r="BR74" s="6">
        <f t="shared" si="130"/>
        <v>57</v>
      </c>
      <c r="BS74" s="6">
        <f t="shared" ref="BS74:CB74" si="131">COUNT(BS10:BS70)</f>
        <v>57</v>
      </c>
      <c r="BT74" s="6">
        <f t="shared" si="131"/>
        <v>57</v>
      </c>
      <c r="BU74" s="6">
        <f t="shared" si="131"/>
        <v>57</v>
      </c>
      <c r="BV74" s="6">
        <f t="shared" si="131"/>
        <v>57</v>
      </c>
      <c r="BW74" s="6">
        <f t="shared" si="131"/>
        <v>57</v>
      </c>
      <c r="BX74" s="6">
        <f t="shared" si="131"/>
        <v>57</v>
      </c>
      <c r="BY74" s="6">
        <f t="shared" si="131"/>
        <v>0</v>
      </c>
      <c r="BZ74" s="6">
        <f t="shared" si="131"/>
        <v>0</v>
      </c>
      <c r="CA74" s="6">
        <f t="shared" si="131"/>
        <v>57</v>
      </c>
      <c r="CB74" s="6">
        <f t="shared" si="131"/>
        <v>53</v>
      </c>
    </row>
    <row r="75" spans="1:80" s="11" customFormat="1">
      <c r="B75" s="12"/>
      <c r="C75" s="12"/>
      <c r="D75" s="12"/>
      <c r="E75" s="12"/>
      <c r="F75" s="3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24"/>
      <c r="AM75" s="37"/>
      <c r="AN75" s="133"/>
      <c r="AO75" s="133"/>
      <c r="AP75" s="133"/>
      <c r="AQ75" s="133"/>
      <c r="AR75" s="133"/>
      <c r="AS75" s="133"/>
      <c r="AT75" s="120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22"/>
      <c r="BM75" s="133"/>
      <c r="BN75" s="122"/>
      <c r="BO75" s="133"/>
      <c r="BP75" s="12"/>
      <c r="BQ75" s="4"/>
      <c r="BR75" s="4"/>
      <c r="BS75" s="17"/>
      <c r="BT75" s="17"/>
      <c r="BU75" s="12"/>
      <c r="CA75" s="12"/>
      <c r="CB75" s="12"/>
    </row>
    <row r="76" spans="1:80" s="5" customFormat="1">
      <c r="A76" s="11"/>
      <c r="B76" s="4"/>
      <c r="C76" s="4"/>
      <c r="D76" s="4"/>
      <c r="E76" s="4"/>
      <c r="F76" s="38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37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22"/>
      <c r="BM76" s="133"/>
      <c r="BN76" s="122"/>
      <c r="BO76" s="133"/>
      <c r="BP76" s="12"/>
      <c r="BQ76" s="4"/>
      <c r="BR76" s="4"/>
      <c r="BS76" s="17"/>
      <c r="BT76" s="17"/>
      <c r="BU76" s="12"/>
      <c r="BV76" s="11"/>
      <c r="BW76" s="11"/>
      <c r="BX76" s="11"/>
      <c r="CA76" s="4"/>
      <c r="CB76" s="4"/>
    </row>
    <row r="77" spans="1:80">
      <c r="A77" s="5"/>
      <c r="F77" s="36"/>
      <c r="G77" s="36"/>
      <c r="H77" s="36"/>
      <c r="I77" s="36"/>
      <c r="J77" s="36"/>
      <c r="K77" s="36"/>
      <c r="L77" s="33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7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22"/>
      <c r="BM77" s="133"/>
      <c r="BN77" s="122"/>
      <c r="BO77" s="133"/>
      <c r="BP77" s="12"/>
      <c r="BS77" s="17"/>
      <c r="BT77" s="17"/>
      <c r="BU77" s="12"/>
      <c r="BV77" s="11"/>
      <c r="BW77" s="11"/>
      <c r="BX77" s="11"/>
    </row>
    <row r="78" spans="1:80">
      <c r="B78" s="36"/>
      <c r="C78" s="33"/>
      <c r="D78" s="36"/>
      <c r="E78" s="33"/>
      <c r="F78" s="36"/>
      <c r="G78" s="234"/>
      <c r="H78" s="234"/>
      <c r="I78" s="234"/>
      <c r="J78" s="234"/>
      <c r="K78" s="234"/>
      <c r="L78" s="235"/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36"/>
      <c r="AM78" s="37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S78" s="7"/>
      <c r="BT78" s="7"/>
      <c r="BU78" s="4"/>
      <c r="BV78" s="5"/>
      <c r="BW78" s="5"/>
      <c r="BX78" s="5"/>
      <c r="CA78" s="33"/>
      <c r="CB78" s="33"/>
    </row>
    <row r="79" spans="1:80">
      <c r="A79" s="39"/>
      <c r="B79" s="36"/>
      <c r="C79" s="33"/>
      <c r="D79" s="36"/>
      <c r="E79" s="33"/>
      <c r="F79" s="36"/>
      <c r="G79" s="234"/>
      <c r="H79" s="234"/>
      <c r="I79" s="234"/>
      <c r="J79" s="234"/>
      <c r="K79" s="234"/>
      <c r="L79" s="235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36"/>
      <c r="AM79" s="37"/>
      <c r="AN79" s="132"/>
      <c r="AO79" s="132"/>
      <c r="AP79" s="130"/>
      <c r="AQ79" s="132"/>
      <c r="AR79" s="132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18"/>
      <c r="BM79" s="130"/>
      <c r="BN79" s="118"/>
      <c r="BO79" s="118"/>
      <c r="BS79" s="36"/>
      <c r="BT79" s="36"/>
      <c r="CA79" s="33"/>
      <c r="CB79" s="33"/>
    </row>
    <row r="80" spans="1:80">
      <c r="A80" s="39"/>
      <c r="B80" s="36"/>
      <c r="C80" s="33"/>
      <c r="D80" s="36"/>
      <c r="E80" s="33"/>
      <c r="F80" s="36"/>
      <c r="G80" s="234"/>
      <c r="H80" s="234"/>
      <c r="I80" s="234"/>
      <c r="J80" s="234"/>
      <c r="K80" s="234"/>
      <c r="L80" s="235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36"/>
      <c r="AM80" s="37"/>
      <c r="AN80" s="132"/>
      <c r="AO80" s="132"/>
      <c r="AP80" s="130"/>
      <c r="AQ80" s="132"/>
      <c r="AR80" s="132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18"/>
      <c r="BM80" s="130"/>
      <c r="BN80" s="118"/>
      <c r="BO80" s="118"/>
      <c r="BS80" s="36"/>
      <c r="BT80" s="36"/>
      <c r="BU80" s="36"/>
      <c r="CA80" s="33"/>
      <c r="CB80" s="33"/>
    </row>
    <row r="81" spans="1:80">
      <c r="A81" s="39"/>
      <c r="B81" s="36"/>
      <c r="C81" s="33"/>
      <c r="D81" s="36"/>
      <c r="E81" s="33"/>
      <c r="F81" s="36"/>
      <c r="G81" s="36"/>
      <c r="H81" s="36"/>
      <c r="I81" s="36"/>
      <c r="J81" s="36"/>
      <c r="K81" s="36"/>
      <c r="L81" s="33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7"/>
      <c r="AN81" s="132"/>
      <c r="AO81" s="132"/>
      <c r="AP81" s="130"/>
      <c r="AQ81" s="132"/>
      <c r="AR81" s="132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18"/>
      <c r="BM81" s="130"/>
      <c r="BN81" s="118"/>
      <c r="BO81" s="118"/>
      <c r="BS81" s="36"/>
      <c r="BT81" s="36"/>
      <c r="BU81" s="36"/>
      <c r="CA81" s="33"/>
      <c r="CB81" s="33"/>
    </row>
    <row r="82" spans="1:80" ht="13.5" customHeight="1">
      <c r="A82" s="39"/>
      <c r="B82" s="36"/>
      <c r="C82" s="33"/>
      <c r="D82" s="36"/>
      <c r="E82" s="33"/>
      <c r="F82" s="36"/>
      <c r="G82" s="36"/>
      <c r="H82" s="36"/>
      <c r="I82" s="36"/>
      <c r="J82" s="36"/>
      <c r="K82" s="36"/>
      <c r="L82" s="33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7"/>
      <c r="AN82" s="132"/>
      <c r="AO82" s="132"/>
      <c r="AP82" s="130"/>
      <c r="AQ82" s="132"/>
      <c r="AR82" s="132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18"/>
      <c r="BM82" s="130"/>
      <c r="BN82" s="118"/>
      <c r="BO82" s="118"/>
      <c r="BS82" s="36"/>
      <c r="BT82" s="36"/>
      <c r="BU82" s="36"/>
      <c r="CA82" s="33"/>
      <c r="CB82" s="33"/>
    </row>
    <row r="83" spans="1:80">
      <c r="A83" s="39"/>
      <c r="B83" s="36"/>
      <c r="C83" s="33"/>
      <c r="D83" s="36"/>
      <c r="E83" s="33"/>
      <c r="F83" s="36"/>
      <c r="G83" s="36"/>
      <c r="H83" s="36"/>
      <c r="I83" s="36"/>
      <c r="J83" s="36"/>
      <c r="K83" s="36"/>
      <c r="L83" s="33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7"/>
      <c r="AN83" s="132"/>
      <c r="AO83" s="132"/>
      <c r="AP83" s="130"/>
      <c r="AQ83" s="132"/>
      <c r="AR83" s="132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18"/>
      <c r="BM83" s="130"/>
      <c r="BN83" s="118"/>
      <c r="BO83" s="118"/>
      <c r="BS83" s="36"/>
      <c r="BT83" s="36"/>
      <c r="BU83" s="36"/>
      <c r="CA83" s="33"/>
      <c r="CB83" s="33"/>
    </row>
    <row r="84" spans="1:80">
      <c r="A84" s="39"/>
      <c r="C84" s="33"/>
      <c r="F84" s="36"/>
      <c r="G84" s="36"/>
      <c r="H84" s="36"/>
      <c r="I84" s="36"/>
      <c r="J84" s="36"/>
      <c r="K84" s="36"/>
      <c r="L84" s="33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7"/>
      <c r="AN84" s="132"/>
      <c r="AO84" s="132"/>
      <c r="AP84" s="130"/>
      <c r="AQ84" s="132"/>
      <c r="AR84" s="132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18"/>
      <c r="BM84" s="130"/>
      <c r="BN84" s="118"/>
      <c r="BO84" s="118"/>
      <c r="BS84" s="36"/>
      <c r="BT84" s="36"/>
      <c r="BU84" s="36"/>
    </row>
    <row r="85" spans="1:80">
      <c r="C85" s="36"/>
      <c r="F85" s="36"/>
      <c r="G85" s="36"/>
      <c r="H85" s="36"/>
      <c r="I85" s="36"/>
      <c r="J85" s="36"/>
      <c r="K85" s="36"/>
      <c r="L85" s="33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7"/>
      <c r="AN85" s="132"/>
      <c r="AO85" s="132"/>
      <c r="AP85" s="130"/>
      <c r="AQ85" s="132"/>
      <c r="AR85" s="132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18"/>
      <c r="BM85" s="130"/>
      <c r="BN85" s="118"/>
      <c r="BO85" s="118"/>
      <c r="BS85" s="36"/>
      <c r="BT85" s="36"/>
      <c r="BU85" s="36"/>
    </row>
    <row r="86" spans="1:80">
      <c r="C86" s="3"/>
      <c r="F86" s="36"/>
      <c r="G86" s="36"/>
      <c r="H86" s="36"/>
      <c r="I86" s="36"/>
      <c r="J86" s="36"/>
      <c r="K86" s="36"/>
      <c r="L86" s="33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7"/>
      <c r="AN86" s="132"/>
      <c r="AO86" s="132"/>
      <c r="AP86" s="130"/>
      <c r="AQ86" s="132"/>
      <c r="AR86" s="132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18"/>
      <c r="BM86" s="130"/>
      <c r="BN86" s="118"/>
      <c r="BO86" s="118"/>
      <c r="BS86" s="36"/>
      <c r="BT86" s="36"/>
    </row>
    <row r="87" spans="1:80">
      <c r="B87" s="36"/>
      <c r="C87" s="36"/>
      <c r="D87" s="36"/>
      <c r="E87" s="33"/>
      <c r="F87" s="36"/>
      <c r="G87" s="36"/>
      <c r="H87" s="36"/>
      <c r="I87" s="36"/>
      <c r="J87" s="36"/>
      <c r="K87" s="36"/>
      <c r="L87" s="33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7"/>
      <c r="AN87" s="132"/>
      <c r="AO87" s="132"/>
      <c r="AP87" s="130"/>
      <c r="AQ87" s="132"/>
      <c r="AR87" s="132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18"/>
      <c r="BM87" s="130"/>
      <c r="BN87" s="118"/>
      <c r="BO87" s="118"/>
      <c r="BS87" s="36"/>
      <c r="BT87" s="36"/>
      <c r="CA87" s="33"/>
      <c r="CB87" s="33"/>
    </row>
    <row r="88" spans="1:80" s="35" customFormat="1">
      <c r="A88" s="1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3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7"/>
      <c r="AN88" s="132"/>
      <c r="AO88" s="132"/>
      <c r="AP88" s="130"/>
      <c r="AQ88" s="132"/>
      <c r="AR88" s="132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18"/>
      <c r="BM88" s="130"/>
      <c r="BN88" s="118"/>
      <c r="BO88" s="118"/>
      <c r="BP88" s="4"/>
      <c r="BQ88" s="4"/>
      <c r="BR88" s="4"/>
      <c r="BS88" s="36"/>
      <c r="BT88" s="36"/>
      <c r="BU88" s="2"/>
      <c r="BV88" s="1"/>
      <c r="BW88" s="1"/>
      <c r="BX88" s="1"/>
      <c r="CA88" s="36"/>
      <c r="CB88" s="36"/>
    </row>
    <row r="89" spans="1:80">
      <c r="B89" s="36"/>
      <c r="C89" s="36"/>
      <c r="D89" s="36"/>
      <c r="E89" s="33"/>
      <c r="F89" s="36"/>
      <c r="G89" s="36"/>
      <c r="H89" s="36"/>
      <c r="I89" s="36"/>
      <c r="J89" s="36"/>
      <c r="K89" s="36"/>
      <c r="L89" s="33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7"/>
      <c r="AN89" s="132"/>
      <c r="AO89" s="132"/>
      <c r="AP89" s="130"/>
      <c r="AQ89" s="132"/>
      <c r="AR89" s="132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18"/>
      <c r="BM89" s="130"/>
      <c r="BN89" s="118"/>
      <c r="BO89" s="118"/>
      <c r="BS89" s="36"/>
      <c r="BT89" s="36"/>
      <c r="CA89" s="33"/>
      <c r="CB89" s="33"/>
    </row>
    <row r="90" spans="1:80">
      <c r="C90" s="36"/>
      <c r="F90" s="36"/>
      <c r="G90" s="36"/>
      <c r="H90" s="36"/>
      <c r="I90" s="36"/>
      <c r="J90" s="36"/>
      <c r="K90" s="36"/>
      <c r="L90" s="33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7"/>
      <c r="AN90" s="132"/>
      <c r="AO90" s="132"/>
      <c r="AP90" s="130"/>
      <c r="AQ90" s="132"/>
      <c r="AR90" s="132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  <c r="BI90" s="130"/>
      <c r="BJ90" s="130"/>
      <c r="BK90" s="130"/>
      <c r="BL90" s="131"/>
      <c r="BM90" s="130"/>
      <c r="BN90" s="131"/>
      <c r="BO90" s="131"/>
      <c r="BS90" s="36"/>
      <c r="BT90" s="36"/>
      <c r="BV90" s="35"/>
      <c r="BW90" s="35"/>
      <c r="BX90" s="35"/>
    </row>
    <row r="91" spans="1:80">
      <c r="F91" s="36"/>
      <c r="G91" s="36"/>
      <c r="H91" s="36"/>
      <c r="I91" s="36"/>
      <c r="J91" s="36"/>
      <c r="K91" s="36"/>
      <c r="L91" s="33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7"/>
      <c r="AN91" s="132"/>
      <c r="AO91" s="132"/>
      <c r="AP91" s="130"/>
      <c r="AQ91" s="132"/>
      <c r="AR91" s="132"/>
      <c r="AS91" s="130"/>
      <c r="AT91" s="130"/>
      <c r="AU91" s="130"/>
      <c r="AV91" s="130"/>
      <c r="AW91" s="130"/>
      <c r="AX91" s="130"/>
      <c r="AY91" s="130"/>
      <c r="AZ91" s="130"/>
      <c r="BA91" s="130"/>
      <c r="BB91" s="130"/>
      <c r="BC91" s="130"/>
      <c r="BD91" s="130"/>
      <c r="BE91" s="130"/>
      <c r="BF91" s="130"/>
      <c r="BG91" s="130"/>
      <c r="BH91" s="130"/>
      <c r="BI91" s="130"/>
      <c r="BJ91" s="130"/>
      <c r="BK91" s="130"/>
      <c r="BL91" s="118"/>
      <c r="BM91" s="130"/>
      <c r="BN91" s="118"/>
      <c r="BO91" s="118"/>
      <c r="BS91" s="36"/>
      <c r="BT91" s="36"/>
    </row>
    <row r="92" spans="1:80">
      <c r="F92" s="36"/>
      <c r="G92" s="36"/>
      <c r="H92" s="36"/>
      <c r="I92" s="36"/>
      <c r="J92" s="36"/>
      <c r="K92" s="36"/>
      <c r="L92" s="33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7"/>
      <c r="AN92" s="132"/>
      <c r="AO92" s="132"/>
      <c r="AP92" s="130"/>
      <c r="AQ92" s="132"/>
      <c r="AR92" s="132"/>
      <c r="AS92" s="130"/>
      <c r="AT92" s="130"/>
      <c r="AU92" s="130"/>
      <c r="AV92" s="130"/>
      <c r="AW92" s="130"/>
      <c r="AX92" s="130"/>
      <c r="AY92" s="130"/>
      <c r="AZ92" s="130"/>
      <c r="BA92" s="130"/>
      <c r="BB92" s="130"/>
      <c r="BC92" s="130"/>
      <c r="BD92" s="130"/>
      <c r="BE92" s="130"/>
      <c r="BF92" s="130"/>
      <c r="BG92" s="130"/>
      <c r="BH92" s="130"/>
      <c r="BI92" s="130"/>
      <c r="BJ92" s="130"/>
      <c r="BK92" s="130"/>
      <c r="BL92" s="118"/>
      <c r="BM92" s="130"/>
      <c r="BN92" s="118"/>
      <c r="BO92" s="118"/>
      <c r="BS92" s="36"/>
      <c r="BT92" s="36"/>
    </row>
    <row r="93" spans="1:80">
      <c r="F93" s="36"/>
      <c r="G93" s="36"/>
      <c r="H93" s="36"/>
      <c r="I93" s="36"/>
      <c r="J93" s="36"/>
      <c r="K93" s="36"/>
      <c r="L93" s="33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7"/>
      <c r="AN93" s="132"/>
      <c r="AO93" s="132"/>
      <c r="AP93" s="130"/>
      <c r="AQ93" s="132"/>
      <c r="AR93" s="132"/>
      <c r="AS93" s="130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0"/>
      <c r="BE93" s="130"/>
      <c r="BF93" s="130"/>
      <c r="BG93" s="130"/>
      <c r="BH93" s="130"/>
      <c r="BI93" s="130"/>
      <c r="BJ93" s="130"/>
      <c r="BK93" s="130"/>
      <c r="BL93" s="118"/>
      <c r="BM93" s="130"/>
      <c r="BN93" s="118"/>
      <c r="BO93" s="118"/>
      <c r="BS93" s="36"/>
      <c r="BT93" s="36"/>
    </row>
    <row r="94" spans="1:80">
      <c r="B94" s="36"/>
      <c r="C94" s="36"/>
      <c r="D94" s="36"/>
      <c r="E94" s="33"/>
      <c r="F94" s="36"/>
      <c r="G94" s="36"/>
      <c r="H94" s="36"/>
      <c r="I94" s="36"/>
      <c r="J94" s="36"/>
      <c r="K94" s="36"/>
      <c r="L94" s="33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7"/>
      <c r="AN94" s="132"/>
      <c r="AO94" s="132"/>
      <c r="AP94" s="130"/>
      <c r="AQ94" s="132"/>
      <c r="AR94" s="132"/>
      <c r="AS94" s="130"/>
      <c r="AT94" s="130"/>
      <c r="AU94" s="130"/>
      <c r="AV94" s="130"/>
      <c r="AW94" s="130"/>
      <c r="AX94" s="130"/>
      <c r="AY94" s="130"/>
      <c r="AZ94" s="130"/>
      <c r="BA94" s="130"/>
      <c r="BB94" s="130"/>
      <c r="BC94" s="130"/>
      <c r="BD94" s="130"/>
      <c r="BE94" s="130"/>
      <c r="BF94" s="130"/>
      <c r="BG94" s="130"/>
      <c r="BH94" s="130"/>
      <c r="BI94" s="130"/>
      <c r="BJ94" s="130"/>
      <c r="BK94" s="130"/>
      <c r="BL94" s="118"/>
      <c r="BM94" s="130"/>
      <c r="BN94" s="118"/>
      <c r="BO94" s="118"/>
      <c r="BS94" s="36"/>
      <c r="BT94" s="36"/>
      <c r="CA94" s="33"/>
      <c r="CB94" s="33"/>
    </row>
    <row r="95" spans="1:80">
      <c r="B95" s="36"/>
      <c r="C95" s="33"/>
      <c r="D95" s="36"/>
      <c r="E95" s="33"/>
      <c r="F95" s="36"/>
      <c r="G95" s="36"/>
      <c r="H95" s="36"/>
      <c r="I95" s="36"/>
      <c r="J95" s="36"/>
      <c r="K95" s="36"/>
      <c r="L95" s="33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7"/>
      <c r="AN95" s="132"/>
      <c r="AO95" s="132"/>
      <c r="AP95" s="130"/>
      <c r="AQ95" s="132"/>
      <c r="AR95" s="132"/>
      <c r="AS95" s="130"/>
      <c r="AT95" s="130"/>
      <c r="AU95" s="130"/>
      <c r="AV95" s="130"/>
      <c r="AW95" s="130"/>
      <c r="AX95" s="130"/>
      <c r="AY95" s="130"/>
      <c r="AZ95" s="130"/>
      <c r="BA95" s="130"/>
      <c r="BB95" s="130"/>
      <c r="BC95" s="130"/>
      <c r="BD95" s="130"/>
      <c r="BE95" s="130"/>
      <c r="BF95" s="130"/>
      <c r="BG95" s="130"/>
      <c r="BH95" s="130"/>
      <c r="BI95" s="130"/>
      <c r="BJ95" s="130"/>
      <c r="BK95" s="130"/>
      <c r="BL95" s="118"/>
      <c r="BM95" s="130"/>
      <c r="BN95" s="118"/>
      <c r="BO95" s="118"/>
      <c r="BS95" s="36"/>
      <c r="BT95" s="36"/>
      <c r="CA95" s="33"/>
      <c r="CB95" s="33"/>
    </row>
    <row r="96" spans="1:80">
      <c r="A96" s="35"/>
      <c r="B96" s="36"/>
      <c r="C96" s="33"/>
      <c r="D96" s="36"/>
      <c r="E96" s="36"/>
      <c r="F96" s="36"/>
      <c r="G96" s="36"/>
      <c r="H96" s="36"/>
      <c r="I96" s="36"/>
      <c r="J96" s="36"/>
      <c r="K96" s="36"/>
      <c r="L96" s="33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7"/>
      <c r="AN96" s="132"/>
      <c r="AO96" s="132"/>
      <c r="AP96" s="130"/>
      <c r="AQ96" s="132"/>
      <c r="AR96" s="132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30"/>
      <c r="BK96" s="130"/>
      <c r="BL96" s="118"/>
      <c r="BM96" s="130"/>
      <c r="BN96" s="118"/>
      <c r="BO96" s="118"/>
      <c r="BS96" s="36"/>
      <c r="BT96" s="36"/>
      <c r="CA96" s="36"/>
      <c r="CB96" s="36"/>
    </row>
    <row r="97" spans="1:80" s="2" customFormat="1">
      <c r="A97" s="35"/>
      <c r="C97" s="33"/>
      <c r="F97" s="36"/>
      <c r="G97" s="36"/>
      <c r="H97" s="36"/>
      <c r="I97" s="36"/>
      <c r="J97" s="36"/>
      <c r="K97" s="36"/>
      <c r="L97" s="33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7"/>
      <c r="AN97" s="132"/>
      <c r="AO97" s="132"/>
      <c r="AP97" s="130"/>
      <c r="AQ97" s="132"/>
      <c r="AR97" s="132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0"/>
      <c r="BI97" s="130"/>
      <c r="BJ97" s="130"/>
      <c r="BK97" s="130"/>
      <c r="BL97" s="118"/>
      <c r="BM97" s="130"/>
      <c r="BN97" s="118"/>
      <c r="BO97" s="118"/>
      <c r="BP97" s="4"/>
      <c r="BQ97" s="4"/>
      <c r="BR97" s="4"/>
      <c r="BS97" s="36"/>
      <c r="BT97" s="36"/>
      <c r="BV97" s="1"/>
      <c r="BW97" s="1"/>
      <c r="BX97" s="1"/>
    </row>
    <row r="98" spans="1:80" s="2" customFormat="1">
      <c r="A98" s="35"/>
      <c r="F98" s="36"/>
      <c r="G98" s="36"/>
      <c r="H98" s="36"/>
      <c r="I98" s="36"/>
      <c r="J98" s="36"/>
      <c r="K98" s="36"/>
      <c r="L98" s="33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7"/>
      <c r="AN98" s="132"/>
      <c r="AO98" s="132"/>
      <c r="AP98" s="130"/>
      <c r="AQ98" s="132"/>
      <c r="AR98" s="132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0"/>
      <c r="BI98" s="130"/>
      <c r="BJ98" s="130"/>
      <c r="BK98" s="130"/>
      <c r="BL98" s="118"/>
      <c r="BM98" s="130"/>
      <c r="BN98" s="118"/>
      <c r="BO98" s="118"/>
      <c r="BP98" s="4"/>
      <c r="BQ98" s="4"/>
      <c r="BR98" s="4"/>
      <c r="BS98" s="36"/>
      <c r="BT98" s="36"/>
      <c r="BV98" s="1"/>
      <c r="BW98" s="1"/>
      <c r="BX98" s="1"/>
    </row>
    <row r="99" spans="1:80" s="2" customFormat="1">
      <c r="A99" s="35"/>
      <c r="F99" s="36"/>
      <c r="G99" s="36"/>
      <c r="H99" s="36"/>
      <c r="I99" s="36"/>
      <c r="J99" s="36"/>
      <c r="K99" s="36"/>
      <c r="L99" s="33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7"/>
      <c r="AN99" s="132"/>
      <c r="AO99" s="132"/>
      <c r="AP99" s="130"/>
      <c r="AQ99" s="132"/>
      <c r="AR99" s="132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18"/>
      <c r="BM99" s="130"/>
      <c r="BN99" s="118"/>
      <c r="BO99" s="118"/>
      <c r="BP99" s="4"/>
      <c r="BQ99" s="4"/>
      <c r="BR99" s="4"/>
      <c r="BS99" s="36"/>
      <c r="BT99" s="36"/>
      <c r="BV99" s="1"/>
      <c r="BW99" s="1"/>
      <c r="BX99" s="1"/>
    </row>
    <row r="100" spans="1:80" s="2" customFormat="1">
      <c r="A100" s="35"/>
      <c r="F100" s="36"/>
      <c r="G100" s="36"/>
      <c r="H100" s="36"/>
      <c r="I100" s="36"/>
      <c r="J100" s="36"/>
      <c r="K100" s="36"/>
      <c r="L100" s="33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7"/>
      <c r="AN100" s="132"/>
      <c r="AO100" s="132"/>
      <c r="AP100" s="130"/>
      <c r="AQ100" s="132"/>
      <c r="AR100" s="132"/>
      <c r="AS100" s="130"/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0"/>
      <c r="BD100" s="130"/>
      <c r="BE100" s="130"/>
      <c r="BF100" s="130"/>
      <c r="BG100" s="130"/>
      <c r="BH100" s="130"/>
      <c r="BI100" s="130"/>
      <c r="BJ100" s="130"/>
      <c r="BK100" s="130"/>
      <c r="BL100" s="118"/>
      <c r="BM100" s="130"/>
      <c r="BN100" s="118"/>
      <c r="BO100" s="118"/>
      <c r="BP100" s="4"/>
      <c r="BQ100" s="4"/>
      <c r="BR100" s="4"/>
      <c r="BS100" s="36"/>
      <c r="BT100" s="36"/>
      <c r="BV100" s="1"/>
      <c r="BW100" s="1"/>
      <c r="BX100" s="1"/>
    </row>
    <row r="101" spans="1:80" s="2" customFormat="1">
      <c r="A101" s="35"/>
      <c r="B101" s="36"/>
      <c r="C101" s="36"/>
      <c r="D101" s="36"/>
      <c r="E101" s="33"/>
      <c r="F101" s="36"/>
      <c r="G101" s="36"/>
      <c r="H101" s="36"/>
      <c r="I101" s="36"/>
      <c r="J101" s="36"/>
      <c r="K101" s="36"/>
      <c r="L101" s="33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7"/>
      <c r="AN101" s="132"/>
      <c r="AO101" s="132"/>
      <c r="AP101" s="130"/>
      <c r="AQ101" s="132"/>
      <c r="AR101" s="132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18"/>
      <c r="BM101" s="130"/>
      <c r="BN101" s="118"/>
      <c r="BO101" s="118"/>
      <c r="BP101" s="4"/>
      <c r="BQ101" s="4"/>
      <c r="BR101" s="4"/>
      <c r="BS101" s="36"/>
      <c r="BT101" s="36"/>
      <c r="BV101" s="1"/>
      <c r="BW101" s="1"/>
      <c r="BX101" s="1"/>
      <c r="CA101" s="33"/>
      <c r="CB101" s="33"/>
    </row>
    <row r="102" spans="1:80" s="2" customFormat="1" ht="13.5" customHeight="1">
      <c r="A102" s="35"/>
      <c r="F102" s="36"/>
      <c r="G102" s="36"/>
      <c r="H102" s="36"/>
      <c r="I102" s="36"/>
      <c r="J102" s="36"/>
      <c r="K102" s="36"/>
      <c r="L102" s="33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7"/>
      <c r="AN102" s="132"/>
      <c r="AO102" s="132"/>
      <c r="AP102" s="130"/>
      <c r="AQ102" s="132"/>
      <c r="AR102" s="132"/>
      <c r="AS102" s="130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30"/>
      <c r="BD102" s="130"/>
      <c r="BE102" s="130"/>
      <c r="BF102" s="130"/>
      <c r="BG102" s="130"/>
      <c r="BH102" s="130"/>
      <c r="BI102" s="130"/>
      <c r="BJ102" s="130"/>
      <c r="BK102" s="130"/>
      <c r="BL102" s="118"/>
      <c r="BM102" s="130"/>
      <c r="BN102" s="118"/>
      <c r="BO102" s="118"/>
      <c r="BP102" s="4"/>
      <c r="BQ102" s="4"/>
      <c r="BR102" s="4"/>
      <c r="BS102" s="36"/>
      <c r="BT102" s="36"/>
      <c r="BV102" s="1"/>
      <c r="BW102" s="1"/>
      <c r="BX102" s="1"/>
    </row>
    <row r="103" spans="1:80" s="2" customFormat="1">
      <c r="A103" s="35"/>
      <c r="C103" s="3"/>
      <c r="F103" s="36"/>
      <c r="G103" s="36"/>
      <c r="H103" s="36"/>
      <c r="I103" s="36"/>
      <c r="J103" s="36"/>
      <c r="K103" s="36"/>
      <c r="L103" s="33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7"/>
      <c r="AN103" s="132"/>
      <c r="AO103" s="132"/>
      <c r="AP103" s="130"/>
      <c r="AQ103" s="132"/>
      <c r="AR103" s="132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18"/>
      <c r="BM103" s="130"/>
      <c r="BN103" s="118"/>
      <c r="BO103" s="118"/>
      <c r="BP103" s="4"/>
      <c r="BQ103" s="4"/>
      <c r="BR103" s="4"/>
      <c r="BS103" s="36"/>
      <c r="BT103" s="36"/>
      <c r="BV103" s="1"/>
      <c r="BW103" s="1"/>
      <c r="BX103" s="1"/>
    </row>
    <row r="104" spans="1:80" s="2" customFormat="1">
      <c r="A104" s="35"/>
      <c r="B104" s="36"/>
      <c r="C104" s="33"/>
      <c r="D104" s="36"/>
      <c r="E104" s="33"/>
      <c r="F104" s="36"/>
      <c r="G104" s="36"/>
      <c r="H104" s="36"/>
      <c r="I104" s="36"/>
      <c r="J104" s="36"/>
      <c r="K104" s="36"/>
      <c r="L104" s="33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7"/>
      <c r="AN104" s="132"/>
      <c r="AO104" s="132"/>
      <c r="AP104" s="130"/>
      <c r="AQ104" s="132"/>
      <c r="AR104" s="132"/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30"/>
      <c r="BD104" s="130"/>
      <c r="BE104" s="130"/>
      <c r="BF104" s="130"/>
      <c r="BG104" s="130"/>
      <c r="BH104" s="130"/>
      <c r="BI104" s="130"/>
      <c r="BJ104" s="130"/>
      <c r="BK104" s="130"/>
      <c r="BL104" s="118"/>
      <c r="BM104" s="130"/>
      <c r="BN104" s="118"/>
      <c r="BO104" s="118"/>
      <c r="BP104" s="4"/>
      <c r="BQ104" s="4"/>
      <c r="BR104" s="4"/>
      <c r="BS104" s="36"/>
      <c r="BT104" s="36"/>
      <c r="BV104" s="1"/>
      <c r="BW104" s="1"/>
      <c r="BX104" s="1"/>
      <c r="CA104" s="33"/>
      <c r="CB104" s="33"/>
    </row>
    <row r="105" spans="1:80" s="2" customFormat="1">
      <c r="A105" s="35"/>
      <c r="B105" s="36"/>
      <c r="C105" s="33"/>
      <c r="D105" s="36"/>
      <c r="E105" s="36"/>
      <c r="F105" s="36"/>
      <c r="G105" s="36"/>
      <c r="H105" s="36"/>
      <c r="I105" s="36"/>
      <c r="J105" s="36"/>
      <c r="K105" s="36"/>
      <c r="L105" s="33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7"/>
      <c r="AN105" s="132"/>
      <c r="AO105" s="132"/>
      <c r="AP105" s="130"/>
      <c r="AQ105" s="132"/>
      <c r="AR105" s="132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18"/>
      <c r="BM105" s="130"/>
      <c r="BN105" s="118"/>
      <c r="BO105" s="118"/>
      <c r="BP105" s="4"/>
      <c r="BQ105" s="4"/>
      <c r="BR105" s="4"/>
      <c r="BS105" s="36"/>
      <c r="BT105" s="36"/>
      <c r="BV105" s="1"/>
      <c r="BW105" s="1"/>
      <c r="BX105" s="1"/>
      <c r="CA105" s="36"/>
      <c r="CB105" s="36"/>
    </row>
    <row r="106" spans="1:80" s="2" customFormat="1">
      <c r="A106" s="35"/>
      <c r="B106" s="36"/>
      <c r="C106" s="33"/>
      <c r="D106" s="36"/>
      <c r="E106" s="33"/>
      <c r="F106" s="36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2"/>
      <c r="AN106" s="132"/>
      <c r="AO106" s="132"/>
      <c r="AP106" s="130"/>
      <c r="AQ106" s="132"/>
      <c r="AR106" s="132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18"/>
      <c r="BM106" s="130"/>
      <c r="BN106" s="118"/>
      <c r="BO106" s="118"/>
      <c r="BP106" s="4"/>
      <c r="BQ106" s="4"/>
      <c r="BR106" s="4"/>
      <c r="BS106" s="36"/>
      <c r="BT106" s="36"/>
      <c r="BV106" s="1"/>
      <c r="BW106" s="1"/>
      <c r="BX106" s="1"/>
      <c r="CA106" s="33"/>
      <c r="CB106" s="33"/>
    </row>
    <row r="107" spans="1:80" s="2" customFormat="1">
      <c r="A107" s="35"/>
      <c r="B107" s="36"/>
      <c r="C107" s="33"/>
      <c r="D107" s="36"/>
      <c r="E107" s="36"/>
      <c r="F107" s="36"/>
      <c r="G107" s="36"/>
      <c r="H107" s="36"/>
      <c r="I107" s="36"/>
      <c r="J107" s="36"/>
      <c r="K107" s="36"/>
      <c r="L107" s="33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7"/>
      <c r="AN107" s="132"/>
      <c r="AO107" s="132"/>
      <c r="AP107" s="130"/>
      <c r="AQ107" s="132"/>
      <c r="AR107" s="132"/>
      <c r="AS107" s="130"/>
      <c r="AT107" s="130"/>
      <c r="AU107" s="130"/>
      <c r="AV107" s="130"/>
      <c r="AW107" s="130"/>
      <c r="AX107" s="130"/>
      <c r="AY107" s="130"/>
      <c r="AZ107" s="130"/>
      <c r="BA107" s="130"/>
      <c r="BB107" s="130"/>
      <c r="BC107" s="130"/>
      <c r="BD107" s="130"/>
      <c r="BE107" s="130"/>
      <c r="BF107" s="130"/>
      <c r="BG107" s="130"/>
      <c r="BH107" s="130"/>
      <c r="BI107" s="130"/>
      <c r="BJ107" s="130"/>
      <c r="BK107" s="130"/>
      <c r="BL107" s="118"/>
      <c r="BM107" s="130"/>
      <c r="BN107" s="118"/>
      <c r="BO107" s="118"/>
      <c r="BP107" s="4"/>
      <c r="BQ107" s="4"/>
      <c r="BR107" s="4"/>
      <c r="BS107" s="36"/>
      <c r="BT107" s="36"/>
      <c r="BV107" s="1"/>
      <c r="BW107" s="1"/>
      <c r="BX107" s="1"/>
      <c r="CA107" s="36"/>
      <c r="CB107" s="36"/>
    </row>
    <row r="108" spans="1:80" s="2" customFormat="1">
      <c r="A108" s="35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3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7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29"/>
      <c r="BM108" s="130"/>
      <c r="BN108" s="129"/>
      <c r="BO108" s="129"/>
      <c r="BP108" s="4"/>
      <c r="BQ108" s="4"/>
      <c r="BR108" s="4"/>
      <c r="BS108" s="36"/>
      <c r="BT108" s="36"/>
      <c r="BV108" s="1"/>
      <c r="BW108" s="1"/>
      <c r="BX108" s="1"/>
      <c r="CA108" s="36"/>
      <c r="CB108" s="36"/>
    </row>
    <row r="109" spans="1:80" s="2" customFormat="1">
      <c r="A109" s="35"/>
      <c r="B109" s="36"/>
      <c r="C109" s="33"/>
      <c r="D109" s="36"/>
      <c r="E109" s="36"/>
      <c r="F109" s="36"/>
      <c r="G109" s="36"/>
      <c r="H109" s="36"/>
      <c r="I109" s="36"/>
      <c r="J109" s="36"/>
      <c r="K109" s="36"/>
      <c r="L109" s="33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7"/>
      <c r="AN109" s="132"/>
      <c r="AO109" s="132"/>
      <c r="AP109" s="130"/>
      <c r="AQ109" s="132"/>
      <c r="AR109" s="132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18"/>
      <c r="BM109" s="130"/>
      <c r="BN109" s="118"/>
      <c r="BO109" s="118"/>
      <c r="BP109" s="4"/>
      <c r="BQ109" s="4"/>
      <c r="BR109" s="4"/>
      <c r="BS109" s="36"/>
      <c r="BT109" s="36"/>
      <c r="BV109" s="1"/>
      <c r="BW109" s="1"/>
      <c r="BX109" s="1"/>
      <c r="CA109" s="36"/>
      <c r="CB109" s="36"/>
    </row>
    <row r="110" spans="1:80" s="2" customFormat="1">
      <c r="A110" s="35"/>
      <c r="B110" s="36"/>
      <c r="C110" s="33"/>
      <c r="D110" s="36"/>
      <c r="E110" s="36"/>
      <c r="F110" s="36"/>
      <c r="G110" s="36"/>
      <c r="H110" s="36"/>
      <c r="I110" s="36"/>
      <c r="J110" s="36"/>
      <c r="K110" s="36"/>
      <c r="L110" s="33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7"/>
      <c r="AN110" s="132"/>
      <c r="AO110" s="132"/>
      <c r="AP110" s="130"/>
      <c r="AQ110" s="132"/>
      <c r="AR110" s="132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18"/>
      <c r="BM110" s="130"/>
      <c r="BN110" s="118"/>
      <c r="BO110" s="118"/>
      <c r="BP110" s="4"/>
      <c r="BQ110" s="4"/>
      <c r="BR110" s="4"/>
      <c r="BS110" s="36"/>
      <c r="BT110" s="36"/>
      <c r="BV110" s="1"/>
      <c r="BW110" s="1"/>
      <c r="BX110" s="1"/>
      <c r="CA110" s="36"/>
      <c r="CB110" s="36"/>
    </row>
    <row r="111" spans="1:80" s="2" customFormat="1">
      <c r="A111" s="35"/>
      <c r="B111" s="36"/>
      <c r="C111" s="36"/>
      <c r="D111" s="36"/>
      <c r="E111" s="36"/>
      <c r="G111" s="36"/>
      <c r="H111" s="36"/>
      <c r="I111" s="36"/>
      <c r="J111" s="36"/>
      <c r="K111" s="36"/>
      <c r="L111" s="33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7"/>
      <c r="AN111" s="132"/>
      <c r="AO111" s="132"/>
      <c r="AP111" s="130"/>
      <c r="AQ111" s="132"/>
      <c r="AR111" s="132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18"/>
      <c r="BM111" s="130"/>
      <c r="BN111" s="118"/>
      <c r="BO111" s="118"/>
      <c r="BP111" s="4"/>
      <c r="BQ111" s="4"/>
      <c r="BR111" s="4"/>
      <c r="BS111" s="36"/>
      <c r="BT111" s="36"/>
      <c r="BV111" s="1"/>
      <c r="BW111" s="1"/>
      <c r="BX111" s="1"/>
      <c r="CA111" s="36"/>
      <c r="CB111" s="36"/>
    </row>
    <row r="112" spans="1:80" s="2" customFormat="1">
      <c r="A112" s="1"/>
      <c r="B112" s="36"/>
      <c r="C112" s="36"/>
      <c r="D112" s="36"/>
      <c r="E112" s="36"/>
      <c r="G112" s="36"/>
      <c r="H112" s="36"/>
      <c r="I112" s="36"/>
      <c r="J112" s="36"/>
      <c r="K112" s="36"/>
      <c r="L112" s="33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7"/>
      <c r="AN112" s="132"/>
      <c r="AO112" s="132"/>
      <c r="AP112" s="130"/>
      <c r="AQ112" s="132"/>
      <c r="AR112" s="132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18"/>
      <c r="BM112" s="130"/>
      <c r="BN112" s="118"/>
      <c r="BO112" s="118"/>
      <c r="BP112" s="4"/>
      <c r="BQ112" s="4"/>
      <c r="BR112" s="4"/>
      <c r="BS112" s="36"/>
      <c r="BT112" s="36"/>
      <c r="BV112" s="1"/>
      <c r="BW112" s="1"/>
      <c r="BX112" s="1"/>
      <c r="CA112" s="36"/>
      <c r="CB112" s="36"/>
    </row>
    <row r="113" spans="1:80" s="2" customFormat="1">
      <c r="A113" s="1"/>
      <c r="B113" s="36"/>
      <c r="C113" s="36"/>
      <c r="D113" s="36"/>
      <c r="E113" s="36"/>
      <c r="G113" s="36"/>
      <c r="H113" s="36"/>
      <c r="I113" s="36"/>
      <c r="J113" s="36"/>
      <c r="K113" s="36"/>
      <c r="L113" s="33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7"/>
      <c r="AN113" s="132"/>
      <c r="AO113" s="132"/>
      <c r="AP113" s="130"/>
      <c r="AQ113" s="132"/>
      <c r="AR113" s="132"/>
      <c r="AS113" s="130"/>
      <c r="AT113" s="130"/>
      <c r="AU113" s="130"/>
      <c r="AV113" s="130"/>
      <c r="AW113" s="130"/>
      <c r="AX113" s="130"/>
      <c r="AY113" s="130"/>
      <c r="AZ113" s="130"/>
      <c r="BA113" s="130"/>
      <c r="BB113" s="130"/>
      <c r="BC113" s="130"/>
      <c r="BD113" s="130"/>
      <c r="BE113" s="130"/>
      <c r="BF113" s="130"/>
      <c r="BG113" s="130"/>
      <c r="BH113" s="130"/>
      <c r="BI113" s="130"/>
      <c r="BJ113" s="130"/>
      <c r="BK113" s="130"/>
      <c r="BL113" s="118"/>
      <c r="BM113" s="130"/>
      <c r="BN113" s="118"/>
      <c r="BO113" s="118"/>
      <c r="BP113" s="4"/>
      <c r="BQ113" s="4"/>
      <c r="BR113" s="4"/>
      <c r="BS113" s="36"/>
      <c r="BT113" s="36"/>
      <c r="BV113" s="1"/>
      <c r="BW113" s="1"/>
      <c r="BX113" s="1"/>
      <c r="CA113" s="36"/>
      <c r="CB113" s="36"/>
    </row>
    <row r="114" spans="1:80" s="2" customFormat="1">
      <c r="A114" s="1"/>
      <c r="G114" s="36"/>
      <c r="H114" s="36"/>
      <c r="I114" s="36"/>
      <c r="J114" s="36"/>
      <c r="K114" s="36"/>
      <c r="L114" s="33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7"/>
      <c r="AN114" s="132"/>
      <c r="AO114" s="132"/>
      <c r="AP114" s="130"/>
      <c r="AQ114" s="132"/>
      <c r="AR114" s="132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18"/>
      <c r="BM114" s="130"/>
      <c r="BN114" s="118"/>
      <c r="BO114" s="118"/>
      <c r="BP114" s="4"/>
      <c r="BQ114" s="4"/>
      <c r="BR114" s="4"/>
      <c r="BS114" s="36"/>
      <c r="BT114" s="36"/>
      <c r="BV114" s="1"/>
      <c r="BW114" s="1"/>
      <c r="BX114" s="1"/>
    </row>
    <row r="115" spans="1:80" s="2" customFormat="1">
      <c r="A115" s="1"/>
      <c r="G115" s="36"/>
      <c r="H115" s="36"/>
      <c r="I115" s="36"/>
      <c r="J115" s="36"/>
      <c r="K115" s="36"/>
      <c r="L115" s="33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7"/>
      <c r="AN115" s="132"/>
      <c r="AO115" s="132"/>
      <c r="AP115" s="130"/>
      <c r="AQ115" s="132"/>
      <c r="AR115" s="132"/>
      <c r="AS115" s="130"/>
      <c r="AT115" s="130"/>
      <c r="AU115" s="130"/>
      <c r="AV115" s="130"/>
      <c r="AW115" s="130"/>
      <c r="AX115" s="130"/>
      <c r="AY115" s="130"/>
      <c r="AZ115" s="130"/>
      <c r="BA115" s="130"/>
      <c r="BB115" s="130"/>
      <c r="BC115" s="130"/>
      <c r="BD115" s="130"/>
      <c r="BE115" s="130"/>
      <c r="BF115" s="130"/>
      <c r="BG115" s="130"/>
      <c r="BH115" s="130"/>
      <c r="BI115" s="130"/>
      <c r="BJ115" s="130"/>
      <c r="BK115" s="130"/>
      <c r="BL115" s="118"/>
      <c r="BM115" s="130"/>
      <c r="BN115" s="118"/>
      <c r="BO115" s="118"/>
      <c r="BP115" s="4"/>
      <c r="BQ115" s="4"/>
      <c r="BR115" s="4"/>
      <c r="BS115" s="36"/>
      <c r="BT115" s="36"/>
      <c r="BV115" s="1"/>
      <c r="BW115" s="1"/>
      <c r="BX115" s="1"/>
    </row>
    <row r="116" spans="1:80" s="2" customFormat="1">
      <c r="A116" s="1"/>
      <c r="G116" s="36"/>
      <c r="H116" s="36"/>
      <c r="I116" s="36"/>
      <c r="J116" s="36"/>
      <c r="K116" s="36"/>
      <c r="L116" s="33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7"/>
      <c r="AN116" s="132"/>
      <c r="AO116" s="132"/>
      <c r="AP116" s="130"/>
      <c r="AQ116" s="132"/>
      <c r="AR116" s="132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0"/>
      <c r="BK116" s="130"/>
      <c r="BL116" s="118"/>
      <c r="BM116" s="130"/>
      <c r="BN116" s="118"/>
      <c r="BO116" s="118"/>
      <c r="BP116" s="4"/>
      <c r="BQ116" s="4"/>
      <c r="BR116" s="4"/>
      <c r="BV116" s="1"/>
      <c r="BW116" s="1"/>
      <c r="BX116" s="1"/>
    </row>
    <row r="117" spans="1:80" s="2" customFormat="1">
      <c r="A117" s="1"/>
      <c r="G117" s="36"/>
      <c r="H117" s="36"/>
      <c r="I117" s="36"/>
      <c r="J117" s="36"/>
      <c r="K117" s="36"/>
      <c r="L117" s="33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7"/>
      <c r="AN117" s="132"/>
      <c r="AO117" s="132"/>
      <c r="AP117" s="130"/>
      <c r="AQ117" s="132"/>
      <c r="AR117" s="132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18"/>
      <c r="BM117" s="130"/>
      <c r="BN117" s="118"/>
      <c r="BO117" s="118"/>
      <c r="BP117" s="4"/>
      <c r="BQ117" s="4"/>
      <c r="BR117" s="4"/>
      <c r="BV117" s="1"/>
      <c r="BW117" s="1"/>
      <c r="BX117" s="1"/>
    </row>
    <row r="118" spans="1:80" s="2" customFormat="1">
      <c r="A118" s="1"/>
      <c r="G118" s="36"/>
      <c r="H118" s="36"/>
      <c r="I118" s="36"/>
      <c r="J118" s="36"/>
      <c r="K118" s="36"/>
      <c r="L118" s="33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7"/>
      <c r="AN118" s="132"/>
      <c r="AO118" s="132"/>
      <c r="AP118" s="130"/>
      <c r="AQ118" s="132"/>
      <c r="AR118" s="132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18"/>
      <c r="BM118" s="130"/>
      <c r="BN118" s="118"/>
      <c r="BO118" s="118"/>
      <c r="BP118" s="4"/>
      <c r="BQ118" s="4"/>
      <c r="BR118" s="4"/>
      <c r="BV118" s="1"/>
      <c r="BW118" s="1"/>
      <c r="BX118" s="1"/>
    </row>
    <row r="119" spans="1:80" s="2" customFormat="1">
      <c r="A119" s="1"/>
      <c r="G119" s="36"/>
      <c r="H119" s="36"/>
      <c r="I119" s="36"/>
      <c r="J119" s="36"/>
      <c r="K119" s="36"/>
      <c r="L119" s="33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7"/>
      <c r="AN119" s="132"/>
      <c r="AO119" s="132"/>
      <c r="AP119" s="130"/>
      <c r="AQ119" s="132"/>
      <c r="AR119" s="132"/>
      <c r="AS119" s="130"/>
      <c r="AT119" s="130"/>
      <c r="AU119" s="130"/>
      <c r="AV119" s="130"/>
      <c r="AW119" s="130"/>
      <c r="AX119" s="130"/>
      <c r="AY119" s="130"/>
      <c r="AZ119" s="130"/>
      <c r="BA119" s="130"/>
      <c r="BB119" s="130"/>
      <c r="BC119" s="130"/>
      <c r="BD119" s="130"/>
      <c r="BE119" s="130"/>
      <c r="BF119" s="130"/>
      <c r="BG119" s="130"/>
      <c r="BH119" s="130"/>
      <c r="BI119" s="130"/>
      <c r="BJ119" s="130"/>
      <c r="BK119" s="130"/>
      <c r="BL119" s="118"/>
      <c r="BM119" s="130"/>
      <c r="BN119" s="118"/>
      <c r="BO119" s="118"/>
      <c r="BP119" s="4"/>
      <c r="BQ119" s="4"/>
      <c r="BR119" s="4"/>
      <c r="BV119" s="1"/>
      <c r="BW119" s="1"/>
      <c r="BX119" s="1"/>
    </row>
    <row r="120" spans="1:80" s="2" customFormat="1">
      <c r="A120" s="1"/>
      <c r="G120" s="36"/>
      <c r="H120" s="36"/>
      <c r="I120" s="36"/>
      <c r="J120" s="36"/>
      <c r="K120" s="36"/>
      <c r="L120" s="33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7"/>
      <c r="AN120" s="132"/>
      <c r="AO120" s="132"/>
      <c r="AP120" s="130"/>
      <c r="AQ120" s="132"/>
      <c r="AR120" s="132"/>
      <c r="AS120" s="130"/>
      <c r="AT120" s="130"/>
      <c r="AU120" s="130"/>
      <c r="AV120" s="130"/>
      <c r="AW120" s="130"/>
      <c r="AX120" s="130"/>
      <c r="AY120" s="130"/>
      <c r="AZ120" s="130"/>
      <c r="BA120" s="130"/>
      <c r="BB120" s="130"/>
      <c r="BC120" s="130"/>
      <c r="BD120" s="130"/>
      <c r="BE120" s="130"/>
      <c r="BF120" s="130"/>
      <c r="BG120" s="130"/>
      <c r="BH120" s="130"/>
      <c r="BI120" s="130"/>
      <c r="BJ120" s="130"/>
      <c r="BK120" s="130"/>
      <c r="BL120" s="118"/>
      <c r="BM120" s="130"/>
      <c r="BN120" s="118"/>
      <c r="BO120" s="118"/>
      <c r="BP120" s="4"/>
      <c r="BQ120" s="4"/>
      <c r="BR120" s="4"/>
      <c r="BV120" s="1"/>
      <c r="BW120" s="1"/>
      <c r="BX120" s="1"/>
    </row>
    <row r="121" spans="1:80" s="2" customFormat="1">
      <c r="A121" s="1"/>
      <c r="G121" s="36"/>
      <c r="H121" s="36"/>
      <c r="I121" s="36"/>
      <c r="J121" s="36"/>
      <c r="K121" s="36"/>
      <c r="L121" s="33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7"/>
      <c r="AN121" s="132"/>
      <c r="AO121" s="132"/>
      <c r="AP121" s="130"/>
      <c r="AQ121" s="132"/>
      <c r="AR121" s="132"/>
      <c r="AS121" s="130"/>
      <c r="AT121" s="130"/>
      <c r="AU121" s="130"/>
      <c r="AV121" s="130"/>
      <c r="AW121" s="130"/>
      <c r="AX121" s="130"/>
      <c r="AY121" s="130"/>
      <c r="AZ121" s="130"/>
      <c r="BA121" s="130"/>
      <c r="BB121" s="130"/>
      <c r="BC121" s="130"/>
      <c r="BD121" s="130"/>
      <c r="BE121" s="130"/>
      <c r="BF121" s="130"/>
      <c r="BG121" s="130"/>
      <c r="BH121" s="130"/>
      <c r="BI121" s="130"/>
      <c r="BJ121" s="130"/>
      <c r="BK121" s="130"/>
      <c r="BL121" s="118"/>
      <c r="BM121" s="130"/>
      <c r="BN121" s="118"/>
      <c r="BO121" s="118"/>
      <c r="BP121" s="4"/>
      <c r="BQ121" s="4"/>
      <c r="BR121" s="4"/>
      <c r="BV121" s="1"/>
      <c r="BW121" s="1"/>
      <c r="BX121" s="1"/>
    </row>
    <row r="122" spans="1:80" s="2" customFormat="1">
      <c r="A122" s="1"/>
      <c r="AN122" s="132"/>
      <c r="AO122" s="132"/>
      <c r="AP122" s="130"/>
      <c r="AQ122" s="132"/>
      <c r="AR122" s="132"/>
      <c r="AS122" s="130"/>
      <c r="AT122" s="130"/>
      <c r="AU122" s="130"/>
      <c r="AV122" s="130"/>
      <c r="AW122" s="130"/>
      <c r="AX122" s="130"/>
      <c r="AY122" s="130"/>
      <c r="AZ122" s="130"/>
      <c r="BA122" s="130"/>
      <c r="BB122" s="130"/>
      <c r="BC122" s="130"/>
      <c r="BD122" s="130"/>
      <c r="BE122" s="130"/>
      <c r="BF122" s="130"/>
      <c r="BG122" s="130"/>
      <c r="BH122" s="130"/>
      <c r="BI122" s="130"/>
      <c r="BJ122" s="130"/>
      <c r="BK122" s="130"/>
      <c r="BL122" s="118"/>
      <c r="BM122" s="130"/>
      <c r="BN122" s="118"/>
      <c r="BO122" s="118"/>
      <c r="BP122" s="4"/>
      <c r="BQ122" s="4"/>
      <c r="BR122" s="4"/>
      <c r="BV122" s="1"/>
      <c r="BW122" s="1"/>
      <c r="BX122" s="1"/>
    </row>
    <row r="123" spans="1:80" s="2" customFormat="1">
      <c r="A123" s="1"/>
      <c r="AN123" s="132"/>
      <c r="AO123" s="132"/>
      <c r="AP123" s="130"/>
      <c r="AQ123" s="132"/>
      <c r="AR123" s="132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30"/>
      <c r="BD123" s="130"/>
      <c r="BE123" s="130"/>
      <c r="BF123" s="130"/>
      <c r="BG123" s="130"/>
      <c r="BH123" s="130"/>
      <c r="BI123" s="130"/>
      <c r="BJ123" s="130"/>
      <c r="BK123" s="130"/>
      <c r="BL123" s="118"/>
      <c r="BM123" s="130"/>
      <c r="BN123" s="118"/>
      <c r="BO123" s="118"/>
      <c r="BP123" s="4"/>
      <c r="BQ123" s="4"/>
      <c r="BR123" s="4"/>
      <c r="BV123" s="1"/>
      <c r="BW123" s="1"/>
      <c r="BX123" s="1"/>
    </row>
    <row r="124" spans="1:80" s="2" customFormat="1">
      <c r="A124" s="1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131">
        <v>0</v>
      </c>
      <c r="AO124" s="131">
        <v>0</v>
      </c>
      <c r="AP124" s="131">
        <v>0</v>
      </c>
      <c r="AQ124" s="131">
        <v>0</v>
      </c>
      <c r="AR124" s="131">
        <v>0</v>
      </c>
      <c r="AS124" s="131">
        <v>0</v>
      </c>
      <c r="AT124" s="131">
        <v>0</v>
      </c>
      <c r="AU124" s="131">
        <v>0</v>
      </c>
      <c r="AV124" s="131">
        <v>0</v>
      </c>
      <c r="AW124" s="131">
        <v>0</v>
      </c>
      <c r="AX124" s="131">
        <v>0</v>
      </c>
      <c r="AY124" s="131">
        <v>0</v>
      </c>
      <c r="AZ124" s="131">
        <v>0</v>
      </c>
      <c r="BA124" s="131">
        <v>0</v>
      </c>
      <c r="BB124" s="131">
        <v>0</v>
      </c>
      <c r="BC124" s="131"/>
      <c r="BD124" s="131"/>
      <c r="BE124" s="131"/>
      <c r="BF124" s="131"/>
      <c r="BG124" s="131"/>
      <c r="BH124" s="131"/>
      <c r="BI124" s="131"/>
      <c r="BJ124" s="131"/>
      <c r="BK124" s="131"/>
      <c r="BL124" s="118"/>
      <c r="BM124" s="131"/>
      <c r="BN124" s="118"/>
      <c r="BO124" s="118"/>
      <c r="BP124" s="4"/>
      <c r="BQ124" s="4"/>
      <c r="BR124" s="4"/>
      <c r="BV124" s="1"/>
      <c r="BW124" s="1"/>
      <c r="BX124" s="1"/>
    </row>
    <row r="125" spans="1:80">
      <c r="AN125" s="131">
        <v>0</v>
      </c>
      <c r="AO125" s="131">
        <v>0</v>
      </c>
      <c r="AP125" s="131">
        <v>0</v>
      </c>
      <c r="AQ125" s="131">
        <v>0</v>
      </c>
      <c r="AR125" s="131">
        <v>0</v>
      </c>
      <c r="AS125" s="131">
        <v>0</v>
      </c>
      <c r="AT125" s="131">
        <v>0</v>
      </c>
      <c r="AU125" s="131">
        <v>0</v>
      </c>
      <c r="AV125" s="131">
        <v>0</v>
      </c>
      <c r="AW125" s="131">
        <v>0</v>
      </c>
      <c r="AX125" s="131">
        <v>0</v>
      </c>
      <c r="AY125" s="131">
        <v>0</v>
      </c>
      <c r="AZ125" s="131">
        <v>0</v>
      </c>
      <c r="BA125" s="131">
        <v>0</v>
      </c>
      <c r="BB125" s="131">
        <v>0</v>
      </c>
      <c r="BC125" s="131"/>
      <c r="BD125" s="131"/>
      <c r="BE125" s="131"/>
      <c r="BF125" s="131"/>
      <c r="BG125" s="131"/>
      <c r="BH125" s="131"/>
      <c r="BI125" s="131"/>
      <c r="BJ125" s="131"/>
      <c r="BK125" s="131"/>
      <c r="BL125" s="118"/>
      <c r="BM125" s="131"/>
      <c r="BN125" s="118"/>
      <c r="BO125" s="118"/>
    </row>
    <row r="126" spans="1:80">
      <c r="AN126" s="119">
        <v>0</v>
      </c>
      <c r="AO126" s="119">
        <v>0</v>
      </c>
      <c r="AP126" s="119">
        <v>0</v>
      </c>
      <c r="AQ126" s="119">
        <v>0</v>
      </c>
      <c r="AR126" s="119">
        <v>0</v>
      </c>
      <c r="AS126" s="119">
        <v>0</v>
      </c>
      <c r="AT126" s="119">
        <v>0</v>
      </c>
      <c r="AU126" s="119">
        <v>0</v>
      </c>
      <c r="AV126" s="119">
        <v>0</v>
      </c>
      <c r="AW126" s="119">
        <v>0</v>
      </c>
      <c r="AX126" s="119">
        <v>0</v>
      </c>
      <c r="AY126" s="119">
        <v>0</v>
      </c>
      <c r="AZ126" s="119">
        <v>0</v>
      </c>
      <c r="BA126" s="119">
        <v>0</v>
      </c>
      <c r="BB126" s="119">
        <v>0</v>
      </c>
      <c r="BC126" s="119"/>
      <c r="BD126" s="119"/>
      <c r="BE126" s="119"/>
      <c r="BF126" s="119"/>
      <c r="BG126" s="119"/>
      <c r="BH126" s="119"/>
      <c r="BI126" s="119"/>
      <c r="BJ126" s="119"/>
      <c r="BK126" s="119"/>
      <c r="BL126" s="119"/>
      <c r="BM126" s="119"/>
      <c r="BN126" s="119"/>
      <c r="BO126" s="119"/>
    </row>
    <row r="127" spans="1:80">
      <c r="H127" s="2">
        <v>0</v>
      </c>
      <c r="I127" s="2">
        <v>0</v>
      </c>
      <c r="J127" s="2">
        <v>0</v>
      </c>
      <c r="K127" s="2">
        <v>0</v>
      </c>
      <c r="L127" s="3">
        <v>0</v>
      </c>
      <c r="M127" s="2">
        <v>0</v>
      </c>
      <c r="N127" s="2">
        <v>0</v>
      </c>
      <c r="O127" s="2">
        <v>0</v>
      </c>
      <c r="Q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1</v>
      </c>
      <c r="AE127" s="2">
        <v>0</v>
      </c>
      <c r="AF127" s="2">
        <v>0</v>
      </c>
      <c r="AH127" s="2">
        <v>0</v>
      </c>
      <c r="AI127" s="2">
        <v>0</v>
      </c>
    </row>
    <row r="128" spans="1:80">
      <c r="H128" s="2">
        <v>0</v>
      </c>
      <c r="I128" s="2">
        <v>0</v>
      </c>
      <c r="J128" s="2">
        <v>0</v>
      </c>
      <c r="K128" s="2">
        <v>0</v>
      </c>
      <c r="L128" s="3">
        <v>0</v>
      </c>
      <c r="M128" s="2">
        <v>0</v>
      </c>
      <c r="N128" s="2">
        <v>0</v>
      </c>
      <c r="O128" s="2">
        <v>0</v>
      </c>
      <c r="Q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AE128" s="2">
        <v>0</v>
      </c>
      <c r="AF128" s="2">
        <v>0</v>
      </c>
      <c r="AH128" s="2">
        <v>0</v>
      </c>
      <c r="AI128" s="2">
        <v>0</v>
      </c>
    </row>
    <row r="129" spans="8:35">
      <c r="H129" s="2">
        <v>0</v>
      </c>
      <c r="I129" s="2">
        <v>0</v>
      </c>
      <c r="J129" s="2">
        <v>0</v>
      </c>
      <c r="K129" s="2">
        <v>0</v>
      </c>
      <c r="L129" s="3">
        <v>0</v>
      </c>
      <c r="M129" s="2">
        <v>0</v>
      </c>
      <c r="N129" s="2">
        <v>0</v>
      </c>
      <c r="O129" s="2">
        <v>0</v>
      </c>
      <c r="Q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1</v>
      </c>
      <c r="AE129" s="2">
        <v>0</v>
      </c>
      <c r="AF129" s="2">
        <v>0</v>
      </c>
      <c r="AH129" s="2">
        <v>0</v>
      </c>
      <c r="AI129" s="2">
        <v>0</v>
      </c>
    </row>
  </sheetData>
  <sheetProtection selectLockedCells="1"/>
  <mergeCells count="6">
    <mergeCell ref="A1:F2"/>
    <mergeCell ref="A6:A8"/>
    <mergeCell ref="E3:F3"/>
    <mergeCell ref="E6:F6"/>
    <mergeCell ref="E5:F5"/>
    <mergeCell ref="E4:F4"/>
  </mergeCells>
  <conditionalFormatting sqref="E10:E14 E16">
    <cfRule type="cellIs" dxfId="79" priority="67" stopIfTrue="1" operator="equal">
      <formula>3</formula>
    </cfRule>
    <cfRule type="cellIs" dxfId="78" priority="68" stopIfTrue="1" operator="equal">
      <formula>2</formula>
    </cfRule>
    <cfRule type="cellIs" dxfId="77" priority="69" stopIfTrue="1" operator="equal">
      <formula>1</formula>
    </cfRule>
  </conditionalFormatting>
  <conditionalFormatting sqref="E20:E45">
    <cfRule type="cellIs" dxfId="76" priority="70" stopIfTrue="1" operator="equal">
      <formula>3</formula>
    </cfRule>
    <cfRule type="cellIs" dxfId="75" priority="71" stopIfTrue="1" operator="equal">
      <formula>2</formula>
    </cfRule>
    <cfRule type="cellIs" dxfId="74" priority="72" stopIfTrue="1" operator="equal">
      <formula>1</formula>
    </cfRule>
  </conditionalFormatting>
  <conditionalFormatting sqref="E47:E68">
    <cfRule type="cellIs" dxfId="73" priority="73" stopIfTrue="1" operator="equal">
      <formula>3</formula>
    </cfRule>
    <cfRule type="cellIs" dxfId="72" priority="74" stopIfTrue="1" operator="equal">
      <formula>2</formula>
    </cfRule>
    <cfRule type="cellIs" dxfId="71" priority="75" stopIfTrue="1" operator="equal">
      <formula>1</formula>
    </cfRule>
  </conditionalFormatting>
  <conditionalFormatting sqref="AN47:BD62 AN29:BD45 AN10:BD14 BH64:BO67 BH10:BO14 BH29:BO45 BH47:BO62 BF64:BF67 BF10:BF14 BF29:BF45 BF47:BF62 G64:AL67 AN64:BD68 BE68:BO68 M68:AL68 BF16 BH16:BO16 AN16:BD16 G16:AL16 G20:AL27 AN20:BD27 BH20:BO27 BF20:BF27 G10:AL14 G47:AL62 G29:AL45">
    <cfRule type="cellIs" dxfId="70" priority="66" stopIfTrue="1" operator="equal">
      <formula>25</formula>
    </cfRule>
  </conditionalFormatting>
  <conditionalFormatting sqref="A10:A14 A29:A37 A42:A43 A39:A40 A23:A27 A16 A20:A21">
    <cfRule type="expression" dxfId="69" priority="58" stopIfTrue="1">
      <formula>(E10=3)</formula>
    </cfRule>
    <cfRule type="expression" dxfId="68" priority="59" stopIfTrue="1">
      <formula>(E10=2)</formula>
    </cfRule>
    <cfRule type="expression" dxfId="67" priority="60" stopIfTrue="1">
      <formula>(E10=1)</formula>
    </cfRule>
  </conditionalFormatting>
  <conditionalFormatting sqref="A44:A45 A47:A62 A64:A68">
    <cfRule type="expression" dxfId="66" priority="55" stopIfTrue="1">
      <formula>(E44=3)</formula>
    </cfRule>
    <cfRule type="expression" dxfId="65" priority="56" stopIfTrue="1">
      <formula>(E44=2)</formula>
    </cfRule>
    <cfRule type="expression" dxfId="64" priority="57" stopIfTrue="1">
      <formula>(E44=1)</formula>
    </cfRule>
  </conditionalFormatting>
  <conditionalFormatting sqref="BG47:BG62 BG29:BG45 BG10:BG14 BG64:BG67 BG16 BG20:BG27">
    <cfRule type="cellIs" dxfId="63" priority="54" stopIfTrue="1" operator="equal">
      <formula>25</formula>
    </cfRule>
  </conditionalFormatting>
  <conditionalFormatting sqref="BE47:BE62 BE29:BE45 BE10:BE14 BE64:BE67 BE16 BE20:BE27">
    <cfRule type="cellIs" dxfId="62" priority="53" stopIfTrue="1" operator="equal">
      <formula>25</formula>
    </cfRule>
  </conditionalFormatting>
  <conditionalFormatting sqref="E69">
    <cfRule type="cellIs" dxfId="61" priority="50" stopIfTrue="1" operator="equal">
      <formula>3</formula>
    </cfRule>
    <cfRule type="cellIs" dxfId="60" priority="51" stopIfTrue="1" operator="equal">
      <formula>2</formula>
    </cfRule>
    <cfRule type="cellIs" dxfId="59" priority="52" stopIfTrue="1" operator="equal">
      <formula>1</formula>
    </cfRule>
  </conditionalFormatting>
  <conditionalFormatting sqref="G69:AL69 AN69:BO69">
    <cfRule type="cellIs" dxfId="58" priority="49" stopIfTrue="1" operator="equal">
      <formula>25</formula>
    </cfRule>
  </conditionalFormatting>
  <conditionalFormatting sqref="A69">
    <cfRule type="expression" dxfId="57" priority="46" stopIfTrue="1">
      <formula>(E69=3)</formula>
    </cfRule>
    <cfRule type="expression" dxfId="56" priority="47" stopIfTrue="1">
      <formula>(E69=2)</formula>
    </cfRule>
    <cfRule type="expression" dxfId="55" priority="48" stopIfTrue="1">
      <formula>(E69=1)</formula>
    </cfRule>
  </conditionalFormatting>
  <conditionalFormatting sqref="A41">
    <cfRule type="expression" dxfId="54" priority="43" stopIfTrue="1">
      <formula>(E41=3)</formula>
    </cfRule>
    <cfRule type="expression" dxfId="53" priority="44" stopIfTrue="1">
      <formula>(E41=2)</formula>
    </cfRule>
    <cfRule type="expression" dxfId="52" priority="45" stopIfTrue="1">
      <formula>(E41=1)</formula>
    </cfRule>
  </conditionalFormatting>
  <conditionalFormatting sqref="A38">
    <cfRule type="expression" dxfId="51" priority="40" stopIfTrue="1">
      <formula>(E38=3)</formula>
    </cfRule>
    <cfRule type="expression" dxfId="50" priority="41" stopIfTrue="1">
      <formula>(E38=2)</formula>
    </cfRule>
    <cfRule type="expression" dxfId="49" priority="42" stopIfTrue="1">
      <formula>(E38=1)</formula>
    </cfRule>
  </conditionalFormatting>
  <conditionalFormatting sqref="A22">
    <cfRule type="expression" dxfId="48" priority="37" stopIfTrue="1">
      <formula>(E22=3)</formula>
    </cfRule>
    <cfRule type="expression" dxfId="47" priority="38" stopIfTrue="1">
      <formula>(E22=2)</formula>
    </cfRule>
    <cfRule type="expression" dxfId="46" priority="39" stopIfTrue="1">
      <formula>(E22=1)</formula>
    </cfRule>
  </conditionalFormatting>
  <conditionalFormatting sqref="E15">
    <cfRule type="cellIs" dxfId="45" priority="34" stopIfTrue="1" operator="equal">
      <formula>3</formula>
    </cfRule>
    <cfRule type="cellIs" dxfId="44" priority="35" stopIfTrue="1" operator="equal">
      <formula>2</formula>
    </cfRule>
    <cfRule type="cellIs" dxfId="43" priority="36" stopIfTrue="1" operator="equal">
      <formula>1</formula>
    </cfRule>
  </conditionalFormatting>
  <conditionalFormatting sqref="BF15 BH15:BO15 AN15:BD15 G15:AL15">
    <cfRule type="cellIs" dxfId="42" priority="33" stopIfTrue="1" operator="equal">
      <formula>25</formula>
    </cfRule>
  </conditionalFormatting>
  <conditionalFormatting sqref="A15">
    <cfRule type="expression" dxfId="41" priority="30" stopIfTrue="1">
      <formula>(E15=3)</formula>
    </cfRule>
    <cfRule type="expression" dxfId="40" priority="31" stopIfTrue="1">
      <formula>(E15=2)</formula>
    </cfRule>
    <cfRule type="expression" dxfId="39" priority="32" stopIfTrue="1">
      <formula>(E15=1)</formula>
    </cfRule>
  </conditionalFormatting>
  <conditionalFormatting sqref="BG15">
    <cfRule type="cellIs" dxfId="38" priority="29" stopIfTrue="1" operator="equal">
      <formula>25</formula>
    </cfRule>
  </conditionalFormatting>
  <conditionalFormatting sqref="BE15">
    <cfRule type="cellIs" dxfId="37" priority="28" stopIfTrue="1" operator="equal">
      <formula>25</formula>
    </cfRule>
  </conditionalFormatting>
  <conditionalFormatting sqref="E17">
    <cfRule type="cellIs" dxfId="36" priority="25" stopIfTrue="1" operator="equal">
      <formula>3</formula>
    </cfRule>
    <cfRule type="cellIs" dxfId="35" priority="26" stopIfTrue="1" operator="equal">
      <formula>2</formula>
    </cfRule>
    <cfRule type="cellIs" dxfId="34" priority="27" stopIfTrue="1" operator="equal">
      <formula>1</formula>
    </cfRule>
  </conditionalFormatting>
  <conditionalFormatting sqref="AN17:BD17 BH17:BO17 BF17 G17:AL17">
    <cfRule type="cellIs" dxfId="33" priority="24" stopIfTrue="1" operator="equal">
      <formula>25</formula>
    </cfRule>
  </conditionalFormatting>
  <conditionalFormatting sqref="A17">
    <cfRule type="expression" dxfId="32" priority="21" stopIfTrue="1">
      <formula>(E17=3)</formula>
    </cfRule>
    <cfRule type="expression" dxfId="31" priority="22" stopIfTrue="1">
      <formula>(E17=2)</formula>
    </cfRule>
    <cfRule type="expression" dxfId="30" priority="23" stopIfTrue="1">
      <formula>(E17=1)</formula>
    </cfRule>
  </conditionalFormatting>
  <conditionalFormatting sqref="BG17">
    <cfRule type="cellIs" dxfId="29" priority="20" stopIfTrue="1" operator="equal">
      <formula>25</formula>
    </cfRule>
  </conditionalFormatting>
  <conditionalFormatting sqref="BE17">
    <cfRule type="cellIs" dxfId="28" priority="19" stopIfTrue="1" operator="equal">
      <formula>25</formula>
    </cfRule>
  </conditionalFormatting>
  <conditionalFormatting sqref="E19">
    <cfRule type="cellIs" dxfId="27" priority="16" stopIfTrue="1" operator="equal">
      <formula>3</formula>
    </cfRule>
    <cfRule type="cellIs" dxfId="26" priority="17" stopIfTrue="1" operator="equal">
      <formula>2</formula>
    </cfRule>
    <cfRule type="cellIs" dxfId="25" priority="18" stopIfTrue="1" operator="equal">
      <formula>1</formula>
    </cfRule>
  </conditionalFormatting>
  <conditionalFormatting sqref="AN19:BD19 BH19:BO19 BF19 G19:AL19">
    <cfRule type="cellIs" dxfId="24" priority="15" stopIfTrue="1" operator="equal">
      <formula>25</formula>
    </cfRule>
  </conditionalFormatting>
  <conditionalFormatting sqref="A19">
    <cfRule type="expression" dxfId="23" priority="12" stopIfTrue="1">
      <formula>(E19=3)</formula>
    </cfRule>
    <cfRule type="expression" dxfId="22" priority="13" stopIfTrue="1">
      <formula>(E19=2)</formula>
    </cfRule>
    <cfRule type="expression" dxfId="21" priority="14" stopIfTrue="1">
      <formula>(E19=1)</formula>
    </cfRule>
  </conditionalFormatting>
  <conditionalFormatting sqref="BG19">
    <cfRule type="cellIs" dxfId="20" priority="11" stopIfTrue="1" operator="equal">
      <formula>25</formula>
    </cfRule>
  </conditionalFormatting>
  <conditionalFormatting sqref="BE19">
    <cfRule type="cellIs" dxfId="19" priority="10" stopIfTrue="1" operator="equal">
      <formula>25</formula>
    </cfRule>
  </conditionalFormatting>
  <conditionalFormatting sqref="E18">
    <cfRule type="cellIs" dxfId="18" priority="7" stopIfTrue="1" operator="equal">
      <formula>3</formula>
    </cfRule>
    <cfRule type="cellIs" dxfId="17" priority="8" stopIfTrue="1" operator="equal">
      <formula>2</formula>
    </cfRule>
    <cfRule type="cellIs" dxfId="16" priority="9" stopIfTrue="1" operator="equal">
      <formula>1</formula>
    </cfRule>
  </conditionalFormatting>
  <conditionalFormatting sqref="G18:AL18 AN18:BD18 BH18:BO18 BF18">
    <cfRule type="cellIs" dxfId="15" priority="6" stopIfTrue="1" operator="equal">
      <formula>25</formula>
    </cfRule>
  </conditionalFormatting>
  <conditionalFormatting sqref="A18">
    <cfRule type="expression" dxfId="14" priority="3" stopIfTrue="1">
      <formula>(E18=3)</formula>
    </cfRule>
    <cfRule type="expression" dxfId="13" priority="4" stopIfTrue="1">
      <formula>(E18=2)</formula>
    </cfRule>
    <cfRule type="expression" dxfId="12" priority="5" stopIfTrue="1">
      <formula>(E18=1)</formula>
    </cfRule>
  </conditionalFormatting>
  <conditionalFormatting sqref="BG18">
    <cfRule type="cellIs" dxfId="11" priority="2" stopIfTrue="1" operator="equal">
      <formula>25</formula>
    </cfRule>
  </conditionalFormatting>
  <conditionalFormatting sqref="BE18">
    <cfRule type="cellIs" dxfId="10" priority="1" stopIfTrue="1" operator="equal">
      <formula>25</formula>
    </cfRule>
  </conditionalFormatting>
  <dataValidations count="2">
    <dataValidation type="custom" allowBlank="1" showErrorMessage="1" errorTitle="Duplicate Score" error="This Score has already been entered... Please check for errors." sqref="Y45 AG18:AG27 AG10:AG16 AH10:AK27 AB10:AF27 AA29:AA34 Y26:Y27 Z29:Z45 Y31:Y34 AA10:AA17 AA36:AA45 Z10:Z27 Y51:Y58 AP56:AP62 AN29:AN30 AB29:AK45 Y68 AN39 T29:X45 Y36 Y19:Y23 Y42:Y43 T47:X62 AA19:AA27 Y47 Y60:Y62 U68:X69 Z68:AL69 T10:X27 T64:AK67 Z47:AK62 Y10:Y17 Y38:Y40 Y29 AP17:AP27 AN25:AN27 AP36:AP45 AN35 AN42:AN45 AN20:AN23 AN61 AN51:AN52 AN54:AN59 AN10:AN18 AN33 AN47:AN49 AO10:AO27 AQ10:BO27 AP10:AP15 AO29:AO45 AQ29:BO45 AP29:AP34 AO47:AO62 AQ47:BO62 AP47:AP54 AN64:AO69 AQ64:BO69 AP64:AP65 AP67:AP69">
      <formula1>COUNTIF(T$10:T$115,T10)=1</formula1>
    </dataValidation>
    <dataValidation type="custom" allowBlank="1" showErrorMessage="1" errorTitle="Duplicate Score" error="This Score has already been entered... Please check for errors." sqref="S10:S27 R17 R10:R15 R19">
      <formula1>COUNTIF($S$10:$S$115,R10)=1</formula1>
    </dataValidation>
  </dataValidations>
  <hyperlinks>
    <hyperlink ref="R4" r:id="rId1" display="Cleevewold 14"/>
    <hyperlink ref="Q5" r:id="rId2" display="Result"/>
    <hyperlink ref="R5" r:id="rId3" display="Result"/>
    <hyperlink ref="S5" r:id="rId4" display="Result"/>
    <hyperlink ref="T5" r:id="rId5" location="0_0FE4E1" display="Result"/>
    <hyperlink ref="U5" r:id="rId6" display="Result"/>
  </hyperlinks>
  <pageMargins left="0.32013888888888886" right="0.27013888888888887" top="1.2958333333333334" bottom="1.1055555555555556" header="0.51180555555555551" footer="0.51180555555555551"/>
  <pageSetup paperSize="9" firstPageNumber="0" pageOrder="overThenDown" orientation="landscape" horizontalDpi="300" verticalDpi="300" r:id="rId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2:BN126"/>
  <sheetViews>
    <sheetView topLeftCell="B64" workbookViewId="0">
      <selection activeCell="B89" sqref="B89"/>
    </sheetView>
  </sheetViews>
  <sheetFormatPr defaultColWidth="8.375" defaultRowHeight="14.25"/>
  <cols>
    <col min="1" max="1" width="0" hidden="1" customWidth="1"/>
    <col min="2" max="2" width="23.75" customWidth="1"/>
    <col min="3" max="3" width="7.5" style="40" customWidth="1"/>
    <col min="4" max="4" width="5" customWidth="1"/>
    <col min="5" max="5" width="14.75" style="40" customWidth="1"/>
    <col min="6" max="7" width="17.125" style="40" customWidth="1"/>
    <col min="8" max="9" width="14.25" style="40" customWidth="1"/>
    <col min="10" max="10" width="12.5" style="40" customWidth="1"/>
    <col min="11" max="11" width="14.25" style="40" customWidth="1"/>
    <col min="12" max="12" width="11.375" style="40" customWidth="1"/>
    <col min="13" max="13" width="10.125" style="41" customWidth="1"/>
    <col min="14" max="14" width="12" style="40" customWidth="1"/>
    <col min="15" max="15" width="13.625" style="40" customWidth="1"/>
    <col min="16" max="16" width="11" style="40" customWidth="1"/>
    <col min="17" max="18" width="12.125" style="40" customWidth="1"/>
    <col min="19" max="20" width="17.125" style="40" customWidth="1"/>
    <col min="21" max="21" width="12.5" style="40" customWidth="1"/>
    <col min="22" max="22" width="11.125" style="40" customWidth="1"/>
    <col min="23" max="23" width="14.25" style="40" customWidth="1"/>
    <col min="24" max="24" width="12" style="40" customWidth="1"/>
    <col min="25" max="25" width="15.625" style="40" customWidth="1"/>
    <col min="26" max="26" width="15.25" style="40" customWidth="1"/>
    <col min="27" max="27" width="11.25" style="40" customWidth="1"/>
    <col min="28" max="28" width="7.5" style="40" customWidth="1"/>
    <col min="29" max="29" width="11.375" style="40" customWidth="1"/>
    <col min="30" max="30" width="18.625" style="40" customWidth="1"/>
    <col min="31" max="31" width="14.25" style="40" customWidth="1"/>
    <col min="32" max="32" width="11.125" style="40" customWidth="1"/>
    <col min="33" max="33" width="8" style="40" customWidth="1"/>
    <col min="34" max="34" width="8.375" style="40"/>
    <col min="35" max="35" width="12.625" style="40" customWidth="1"/>
    <col min="36" max="36" width="8" style="40" customWidth="1"/>
    <col min="37" max="37" width="7.75" style="40" customWidth="1"/>
    <col min="38" max="38" width="12.625" style="40" customWidth="1"/>
    <col min="39" max="39" width="6" style="41" customWidth="1"/>
    <col min="40" max="40" width="10.5" style="41" customWidth="1"/>
    <col min="41" max="41" width="10" style="41" customWidth="1"/>
    <col min="42" max="42" width="9.875" style="41" customWidth="1"/>
    <col min="43" max="43" width="7" style="41" customWidth="1"/>
    <col min="44" max="44" width="13.875" style="41" customWidth="1"/>
    <col min="45" max="45" width="6.375" style="41" customWidth="1"/>
    <col min="46" max="46" width="8.75" style="41" customWidth="1"/>
    <col min="47" max="47" width="12.375" style="41" customWidth="1"/>
    <col min="48" max="48" width="9.375" style="41" customWidth="1"/>
    <col min="49" max="49" width="7.125" style="41" customWidth="1"/>
    <col min="50" max="50" width="10.25" style="41" customWidth="1"/>
    <col min="51" max="51" width="14.125" style="41" customWidth="1"/>
    <col min="52" max="52" width="8.625" style="41" customWidth="1"/>
    <col min="53" max="53" width="9.625" style="41" customWidth="1"/>
    <col min="54" max="54" width="6.75" style="41" customWidth="1"/>
    <col min="55" max="55" width="9.5" style="41" customWidth="1"/>
    <col min="56" max="56" width="9.875" style="41" customWidth="1"/>
    <col min="57" max="57" width="14.25" style="41" customWidth="1"/>
    <col min="58" max="58" width="17.25" style="40" customWidth="1"/>
    <col min="59" max="59" width="4.75" style="40" customWidth="1"/>
    <col min="60" max="60" width="3.125" style="40" customWidth="1"/>
    <col min="61" max="61" width="8.625" style="42" customWidth="1"/>
    <col min="62" max="62" width="9.25" style="42" customWidth="1"/>
    <col min="63" max="63" width="8.625" style="42" customWidth="1"/>
    <col min="64" max="66" width="8.5" style="40" customWidth="1"/>
  </cols>
  <sheetData>
    <row r="2" spans="2:66">
      <c r="B2" s="43"/>
      <c r="C2" s="44"/>
      <c r="D2" s="43"/>
      <c r="E2" s="44"/>
      <c r="F2" s="44"/>
      <c r="G2" s="44"/>
      <c r="H2" s="43"/>
      <c r="I2" s="43"/>
      <c r="J2" s="43"/>
      <c r="K2" s="43"/>
      <c r="L2" s="43"/>
      <c r="M2" s="45"/>
      <c r="N2" s="43"/>
      <c r="O2" s="43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</row>
    <row r="3" spans="2:66" s="47" customFormat="1" ht="12.75">
      <c r="C3" s="42"/>
      <c r="E3" s="42"/>
      <c r="F3" s="42"/>
      <c r="G3" s="42"/>
      <c r="H3" s="42"/>
      <c r="I3" s="42"/>
      <c r="J3" s="42"/>
      <c r="K3" s="42"/>
      <c r="L3" s="42"/>
      <c r="M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</row>
    <row r="4" spans="2:66" s="47" customFormat="1" ht="12.75">
      <c r="B4" s="48" t="s">
        <v>118</v>
      </c>
      <c r="C4" s="49"/>
      <c r="D4" s="48"/>
      <c r="E4" s="42"/>
      <c r="F4" s="42"/>
      <c r="G4" s="42"/>
      <c r="H4" s="42"/>
      <c r="I4" s="42"/>
      <c r="J4" s="42"/>
      <c r="K4" s="42"/>
      <c r="L4" s="42"/>
      <c r="M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50"/>
      <c r="Z4" s="50"/>
      <c r="AA4" s="50"/>
      <c r="AB4" s="50"/>
      <c r="AC4" s="50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51"/>
      <c r="BM4" s="42"/>
      <c r="BN4" s="42"/>
    </row>
    <row r="5" spans="2:66" s="47" customFormat="1" ht="12.75">
      <c r="B5" s="47" t="s">
        <v>0</v>
      </c>
      <c r="C5" s="42"/>
      <c r="E5" s="42"/>
      <c r="F5" s="42"/>
      <c r="G5" s="4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3"/>
      <c r="Z5" s="53"/>
      <c r="AA5" s="53"/>
      <c r="AB5" s="53"/>
      <c r="AC5" s="53"/>
      <c r="AD5" s="52"/>
      <c r="AE5" s="52"/>
      <c r="AF5" s="52"/>
      <c r="AG5" s="52"/>
      <c r="AH5" s="4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42">
        <v>0</v>
      </c>
      <c r="BH5" s="42">
        <v>0</v>
      </c>
      <c r="BI5" s="42"/>
      <c r="BJ5" s="42"/>
      <c r="BK5" s="42"/>
      <c r="BL5" s="51"/>
      <c r="BM5" s="42"/>
      <c r="BN5" s="42"/>
    </row>
    <row r="6" spans="2:66" s="54" customFormat="1" ht="12.75">
      <c r="B6" s="54" t="s">
        <v>1</v>
      </c>
      <c r="C6" s="55"/>
      <c r="E6" s="55"/>
      <c r="F6" s="55"/>
      <c r="G6" s="55"/>
      <c r="H6" s="56" t="s">
        <v>2</v>
      </c>
      <c r="I6" s="50" t="s">
        <v>3</v>
      </c>
      <c r="J6" s="50" t="s">
        <v>119</v>
      </c>
      <c r="K6" s="50" t="s">
        <v>120</v>
      </c>
      <c r="L6" s="50" t="s">
        <v>4</v>
      </c>
      <c r="M6" s="50" t="s">
        <v>5</v>
      </c>
      <c r="N6" s="50" t="s">
        <v>6</v>
      </c>
      <c r="O6" s="50" t="s">
        <v>7</v>
      </c>
      <c r="P6" s="50" t="s">
        <v>8</v>
      </c>
      <c r="Q6" s="50" t="s">
        <v>9</v>
      </c>
      <c r="R6" s="50" t="s">
        <v>10</v>
      </c>
      <c r="S6" s="50" t="s">
        <v>15</v>
      </c>
      <c r="T6" s="50" t="s">
        <v>12</v>
      </c>
      <c r="U6" s="50" t="s">
        <v>121</v>
      </c>
      <c r="V6" s="50" t="s">
        <v>122</v>
      </c>
      <c r="W6" s="50" t="s">
        <v>13</v>
      </c>
      <c r="X6" s="50" t="s">
        <v>14</v>
      </c>
      <c r="Y6" s="50" t="s">
        <v>123</v>
      </c>
      <c r="Z6" s="50" t="s">
        <v>16</v>
      </c>
      <c r="AA6" s="50" t="s">
        <v>17</v>
      </c>
      <c r="AB6" s="50" t="s">
        <v>18</v>
      </c>
      <c r="AC6" s="50" t="s">
        <v>124</v>
      </c>
      <c r="AD6" s="50" t="s">
        <v>19</v>
      </c>
      <c r="AE6" s="50" t="s">
        <v>125</v>
      </c>
      <c r="AF6" s="50" t="s">
        <v>126</v>
      </c>
      <c r="AG6" s="50" t="s">
        <v>20</v>
      </c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6"/>
      <c r="BG6" s="50"/>
      <c r="BH6" s="50"/>
      <c r="BL6" s="57"/>
      <c r="BM6" s="55"/>
      <c r="BN6" s="55"/>
    </row>
    <row r="7" spans="2:66" s="56" customFormat="1" ht="12.75">
      <c r="B7" s="54" t="s">
        <v>23</v>
      </c>
      <c r="C7" s="50"/>
      <c r="E7" s="50"/>
      <c r="F7" s="50"/>
      <c r="G7" s="50"/>
      <c r="H7" s="58" t="s">
        <v>127</v>
      </c>
      <c r="I7" s="58" t="s">
        <v>127</v>
      </c>
      <c r="J7" s="58" t="s">
        <v>128</v>
      </c>
      <c r="K7" s="58" t="s">
        <v>129</v>
      </c>
      <c r="L7" s="58" t="s">
        <v>130</v>
      </c>
      <c r="M7" s="58" t="s">
        <v>131</v>
      </c>
      <c r="N7" s="58" t="s">
        <v>131</v>
      </c>
      <c r="O7" s="58" t="s">
        <v>132</v>
      </c>
      <c r="P7" s="58" t="s">
        <v>132</v>
      </c>
      <c r="Q7" s="58" t="s">
        <v>133</v>
      </c>
      <c r="R7" s="58" t="s">
        <v>134</v>
      </c>
      <c r="S7" s="58" t="s">
        <v>135</v>
      </c>
      <c r="T7" s="58" t="s">
        <v>136</v>
      </c>
      <c r="U7" s="58" t="s">
        <v>137</v>
      </c>
      <c r="V7" s="58" t="s">
        <v>138</v>
      </c>
      <c r="W7" s="58" t="s">
        <v>24</v>
      </c>
      <c r="X7" s="58" t="s">
        <v>139</v>
      </c>
      <c r="Y7" s="58" t="s">
        <v>140</v>
      </c>
      <c r="Z7" s="58" t="s">
        <v>141</v>
      </c>
      <c r="AA7" s="58" t="s">
        <v>142</v>
      </c>
      <c r="AB7" s="58" t="s">
        <v>143</v>
      </c>
      <c r="AC7" s="58" t="s">
        <v>144</v>
      </c>
      <c r="AD7" s="58" t="s">
        <v>25</v>
      </c>
      <c r="AE7" s="58" t="s">
        <v>145</v>
      </c>
      <c r="AF7" s="58" t="s">
        <v>26</v>
      </c>
      <c r="AG7" s="58" t="s">
        <v>146</v>
      </c>
      <c r="AH7" s="59"/>
      <c r="AI7" s="58"/>
      <c r="AJ7" s="58"/>
      <c r="AK7" s="58"/>
      <c r="AL7" s="58"/>
      <c r="AM7" s="58"/>
      <c r="AN7" s="60"/>
      <c r="AO7" s="58"/>
      <c r="AP7" s="58"/>
      <c r="AQ7" s="50"/>
      <c r="AR7" s="58"/>
      <c r="AS7" s="58"/>
      <c r="AT7" s="58"/>
      <c r="AU7" s="58"/>
      <c r="AV7" s="60"/>
      <c r="AW7" s="60"/>
      <c r="AX7" s="60"/>
      <c r="AY7" s="60"/>
      <c r="AZ7" s="60"/>
      <c r="BA7" s="60"/>
      <c r="BB7" s="60"/>
      <c r="BC7" s="60"/>
      <c r="BD7" s="60"/>
      <c r="BE7" s="50"/>
      <c r="BF7" s="58"/>
      <c r="BG7" s="58"/>
      <c r="BH7" s="50"/>
      <c r="BI7" s="55" t="s">
        <v>27</v>
      </c>
      <c r="BJ7" s="55" t="s">
        <v>28</v>
      </c>
      <c r="BK7" s="55" t="s">
        <v>29</v>
      </c>
      <c r="BL7" s="61" t="s">
        <v>30</v>
      </c>
      <c r="BM7" s="50" t="s">
        <v>31</v>
      </c>
      <c r="BN7" s="50" t="s">
        <v>29</v>
      </c>
    </row>
    <row r="8" spans="2:66" s="56" customFormat="1" ht="12.75">
      <c r="C8" s="50"/>
      <c r="E8" s="50"/>
      <c r="F8" s="50"/>
      <c r="G8" s="50"/>
      <c r="H8" s="62"/>
      <c r="I8" s="62"/>
      <c r="J8" s="58"/>
      <c r="K8" s="62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60"/>
      <c r="AG8" s="60"/>
      <c r="AH8" s="59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50"/>
      <c r="BG8" s="58"/>
      <c r="BH8" s="50"/>
      <c r="BI8" s="55"/>
      <c r="BJ8" s="55"/>
      <c r="BK8" s="55"/>
      <c r="BL8" s="61"/>
      <c r="BM8" s="50"/>
      <c r="BN8" s="50"/>
    </row>
    <row r="9" spans="2:66" s="54" customFormat="1" ht="12.75">
      <c r="C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7" t="s">
        <v>32</v>
      </c>
      <c r="AE9" s="57"/>
      <c r="AF9" s="57"/>
      <c r="AG9" s="57"/>
      <c r="AH9" s="63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5"/>
      <c r="BG9" s="55"/>
      <c r="BH9" s="55"/>
      <c r="BI9" s="55"/>
      <c r="BJ9" s="55"/>
      <c r="BK9" s="55"/>
      <c r="BL9" s="57"/>
      <c r="BM9" s="55"/>
      <c r="BN9" s="55"/>
    </row>
    <row r="10" spans="2:66" s="47" customFormat="1" ht="12.75">
      <c r="B10" s="47" t="s">
        <v>22</v>
      </c>
      <c r="C10" s="42" t="s">
        <v>33</v>
      </c>
      <c r="D10" s="47" t="s">
        <v>34</v>
      </c>
      <c r="E10" s="42" t="s">
        <v>35</v>
      </c>
      <c r="F10" s="42" t="s">
        <v>36</v>
      </c>
      <c r="G10" s="52" t="s">
        <v>39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51"/>
      <c r="AE10" s="51"/>
      <c r="AF10" s="51"/>
      <c r="AG10" s="51"/>
      <c r="AH10" s="64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42"/>
      <c r="BG10" s="42"/>
      <c r="BH10" s="42"/>
      <c r="BI10" s="42"/>
      <c r="BJ10" s="42"/>
      <c r="BK10" s="42"/>
      <c r="BL10" s="51"/>
      <c r="BM10" s="42"/>
      <c r="BN10" s="42"/>
    </row>
    <row r="11" spans="2:66">
      <c r="H11" s="46"/>
      <c r="I11" s="46"/>
      <c r="J11" s="46"/>
      <c r="K11" s="46"/>
      <c r="L11" s="46"/>
      <c r="M11" s="65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66"/>
      <c r="AI11" s="46"/>
      <c r="AJ11" s="46"/>
      <c r="AK11" s="46"/>
      <c r="AL11" s="46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L11" s="46"/>
    </row>
    <row r="12" spans="2:66">
      <c r="B12" s="67" t="s">
        <v>147</v>
      </c>
      <c r="C12" s="46">
        <v>0</v>
      </c>
      <c r="D12" s="68" t="s">
        <v>43</v>
      </c>
      <c r="E12" s="46">
        <v>0</v>
      </c>
      <c r="F12" s="46"/>
      <c r="G12" s="46">
        <v>0</v>
      </c>
      <c r="H12" s="46"/>
      <c r="I12" s="46"/>
      <c r="J12" s="46"/>
      <c r="K12" s="46"/>
      <c r="L12" s="46"/>
      <c r="M12" s="65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66"/>
      <c r="AI12" s="46"/>
      <c r="AJ12" s="46"/>
      <c r="AK12" s="46"/>
      <c r="AL12" s="46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I12" s="42">
        <v>0</v>
      </c>
      <c r="BJ12" s="42">
        <v>0</v>
      </c>
      <c r="BK12" s="42">
        <v>0</v>
      </c>
      <c r="BL12" s="46">
        <v>0</v>
      </c>
      <c r="BM12" s="46">
        <v>0</v>
      </c>
      <c r="BN12" s="46">
        <v>0</v>
      </c>
    </row>
    <row r="13" spans="2:66">
      <c r="B13" s="67" t="s">
        <v>148</v>
      </c>
      <c r="C13" s="46">
        <v>0</v>
      </c>
      <c r="D13" s="68" t="s">
        <v>71</v>
      </c>
      <c r="E13" s="46">
        <v>0</v>
      </c>
      <c r="F13" s="65"/>
      <c r="G13" s="46">
        <v>0</v>
      </c>
      <c r="H13" s="46"/>
      <c r="I13" s="46"/>
      <c r="J13" s="46"/>
      <c r="K13" s="46"/>
      <c r="L13" s="46"/>
      <c r="M13" s="65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66"/>
      <c r="AI13" s="46"/>
      <c r="AJ13" s="46"/>
      <c r="AK13" s="46"/>
      <c r="AL13" s="46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I13" s="42">
        <v>0</v>
      </c>
      <c r="BJ13" s="42">
        <v>0</v>
      </c>
      <c r="BK13" s="42">
        <v>0</v>
      </c>
      <c r="BL13" s="46">
        <v>0</v>
      </c>
      <c r="BM13" s="46">
        <v>0</v>
      </c>
      <c r="BN13" s="46">
        <v>0</v>
      </c>
    </row>
    <row r="14" spans="2:66">
      <c r="B14" s="67" t="s">
        <v>54</v>
      </c>
      <c r="C14" s="46">
        <v>0</v>
      </c>
      <c r="D14" s="68" t="s">
        <v>55</v>
      </c>
      <c r="E14" s="46">
        <v>0</v>
      </c>
      <c r="F14" s="65"/>
      <c r="G14" s="46">
        <v>0</v>
      </c>
      <c r="H14" s="46"/>
      <c r="I14" s="46"/>
      <c r="J14" s="46"/>
      <c r="K14" s="46"/>
      <c r="L14" s="46"/>
      <c r="M14" s="65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66"/>
      <c r="AI14" s="46"/>
      <c r="AJ14" s="46"/>
      <c r="AK14" s="46"/>
      <c r="AL14" s="46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46"/>
      <c r="BI14" s="42">
        <v>0</v>
      </c>
      <c r="BJ14" s="42">
        <v>0</v>
      </c>
      <c r="BK14" s="42">
        <v>0</v>
      </c>
      <c r="BL14" s="46">
        <v>0</v>
      </c>
      <c r="BM14" s="46">
        <v>0</v>
      </c>
      <c r="BN14" s="46">
        <v>0</v>
      </c>
    </row>
    <row r="15" spans="2:66">
      <c r="B15" s="67" t="s">
        <v>149</v>
      </c>
      <c r="C15" s="46">
        <v>0</v>
      </c>
      <c r="D15" s="68" t="s">
        <v>71</v>
      </c>
      <c r="E15" s="46">
        <v>0</v>
      </c>
      <c r="F15" s="65"/>
      <c r="G15" s="46">
        <v>0</v>
      </c>
      <c r="H15" s="46"/>
      <c r="I15" s="46"/>
      <c r="J15" s="46"/>
      <c r="K15" s="46"/>
      <c r="L15" s="46"/>
      <c r="M15" s="65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66"/>
      <c r="AI15" s="46"/>
      <c r="AJ15" s="46"/>
      <c r="AK15" s="46"/>
      <c r="AL15" s="46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I15" s="42">
        <v>0</v>
      </c>
      <c r="BJ15" s="42">
        <v>0</v>
      </c>
      <c r="BK15" s="42">
        <v>0</v>
      </c>
      <c r="BL15" s="46">
        <v>0</v>
      </c>
      <c r="BM15" s="46">
        <v>0</v>
      </c>
      <c r="BN15" s="46">
        <v>0</v>
      </c>
    </row>
    <row r="16" spans="2:66">
      <c r="B16" s="67" t="s">
        <v>70</v>
      </c>
      <c r="C16" s="46">
        <v>0</v>
      </c>
      <c r="D16" s="68" t="s">
        <v>71</v>
      </c>
      <c r="E16" s="46">
        <v>0</v>
      </c>
      <c r="F16" s="65"/>
      <c r="G16" s="46">
        <v>0</v>
      </c>
      <c r="H16" s="46"/>
      <c r="I16" s="46"/>
      <c r="J16" s="46"/>
      <c r="K16" s="46"/>
      <c r="L16" s="46"/>
      <c r="M16" s="65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66"/>
      <c r="AI16" s="46"/>
      <c r="AJ16" s="46"/>
      <c r="AK16" s="46"/>
      <c r="AL16" s="46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I16" s="42">
        <v>0</v>
      </c>
      <c r="BJ16" s="42">
        <v>0</v>
      </c>
      <c r="BK16" s="42">
        <v>0</v>
      </c>
      <c r="BL16" s="46">
        <v>0</v>
      </c>
      <c r="BM16" s="46">
        <v>0</v>
      </c>
      <c r="BN16" s="46">
        <v>0</v>
      </c>
    </row>
    <row r="17" spans="2:66">
      <c r="B17" s="67" t="s">
        <v>58</v>
      </c>
      <c r="C17" s="46">
        <v>0</v>
      </c>
      <c r="D17" s="68" t="s">
        <v>55</v>
      </c>
      <c r="E17" s="46">
        <v>0</v>
      </c>
      <c r="F17" s="46"/>
      <c r="G17" s="46">
        <v>0</v>
      </c>
      <c r="H17" s="46"/>
      <c r="I17" s="46"/>
      <c r="J17" s="46"/>
      <c r="K17" s="46"/>
      <c r="L17" s="46"/>
      <c r="M17" s="65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66"/>
      <c r="AI17" s="46"/>
      <c r="AJ17" s="46"/>
      <c r="AK17" s="46"/>
      <c r="AL17" s="46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46"/>
      <c r="BI17" s="42">
        <v>0</v>
      </c>
      <c r="BJ17" s="42">
        <v>0</v>
      </c>
      <c r="BK17" s="42">
        <v>0</v>
      </c>
      <c r="BL17" s="46">
        <v>0</v>
      </c>
      <c r="BM17" s="46">
        <v>0</v>
      </c>
      <c r="BN17" s="46">
        <v>0</v>
      </c>
    </row>
    <row r="18" spans="2:66">
      <c r="B18" s="67" t="s">
        <v>42</v>
      </c>
      <c r="C18" s="46">
        <v>0</v>
      </c>
      <c r="D18" s="68" t="s">
        <v>43</v>
      </c>
      <c r="E18" s="46">
        <v>0</v>
      </c>
      <c r="F18" s="65"/>
      <c r="G18" s="46">
        <v>0</v>
      </c>
      <c r="H18" s="46"/>
      <c r="I18" s="46"/>
      <c r="J18" s="46"/>
      <c r="K18" s="46"/>
      <c r="L18" s="46"/>
      <c r="M18" s="65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66"/>
      <c r="AI18" s="46"/>
      <c r="AJ18" s="46"/>
      <c r="AK18" s="46"/>
      <c r="AL18" s="46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I18" s="42">
        <v>0</v>
      </c>
      <c r="BJ18" s="42">
        <v>0</v>
      </c>
      <c r="BK18" s="42">
        <v>0</v>
      </c>
      <c r="BL18" s="46">
        <v>0</v>
      </c>
      <c r="BM18" s="46">
        <v>0</v>
      </c>
      <c r="BN18" s="46">
        <v>0</v>
      </c>
    </row>
    <row r="19" spans="2:66">
      <c r="B19" s="67" t="s">
        <v>73</v>
      </c>
      <c r="C19" s="46">
        <v>0</v>
      </c>
      <c r="D19" s="68" t="s">
        <v>71</v>
      </c>
      <c r="E19" s="46">
        <v>0</v>
      </c>
      <c r="F19" s="46"/>
      <c r="G19" s="46">
        <v>0</v>
      </c>
      <c r="H19" s="46"/>
      <c r="I19" s="46"/>
      <c r="J19" s="46"/>
      <c r="K19" s="46"/>
      <c r="L19" s="46"/>
      <c r="M19" s="65"/>
      <c r="N19" s="46"/>
      <c r="O19" s="46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46"/>
      <c r="AE19" s="46"/>
      <c r="AF19" s="46"/>
      <c r="AG19" s="46"/>
      <c r="AH19" s="66"/>
      <c r="AI19" s="46"/>
      <c r="AJ19" s="46"/>
      <c r="AK19" s="46"/>
      <c r="AL19" s="46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46"/>
      <c r="BI19" s="42">
        <v>0</v>
      </c>
      <c r="BJ19" s="42">
        <v>0</v>
      </c>
      <c r="BK19" s="42">
        <v>0</v>
      </c>
      <c r="BL19" s="46">
        <v>0</v>
      </c>
      <c r="BM19" s="46">
        <v>0</v>
      </c>
      <c r="BN19" s="46">
        <v>0</v>
      </c>
    </row>
    <row r="20" spans="2:66">
      <c r="B20" s="67" t="s">
        <v>59</v>
      </c>
      <c r="C20" s="46">
        <v>0</v>
      </c>
      <c r="D20" s="68" t="s">
        <v>55</v>
      </c>
      <c r="E20" s="46">
        <v>0</v>
      </c>
      <c r="F20" s="46"/>
      <c r="G20" s="46">
        <v>0</v>
      </c>
      <c r="H20" s="46"/>
      <c r="I20" s="46"/>
      <c r="J20" s="46"/>
      <c r="K20" s="46"/>
      <c r="L20" s="46"/>
      <c r="M20" s="6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66"/>
      <c r="AI20" s="46"/>
      <c r="AJ20" s="46"/>
      <c r="AK20" s="46"/>
      <c r="AL20" s="46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I20" s="42">
        <v>0</v>
      </c>
      <c r="BJ20" s="42">
        <v>0</v>
      </c>
      <c r="BK20" s="42">
        <v>0</v>
      </c>
      <c r="BL20" s="46">
        <v>0</v>
      </c>
      <c r="BM20" s="46">
        <v>0</v>
      </c>
      <c r="BN20" s="46">
        <v>0</v>
      </c>
    </row>
    <row r="21" spans="2:66">
      <c r="B21" s="67" t="s">
        <v>74</v>
      </c>
      <c r="C21" s="46">
        <v>0</v>
      </c>
      <c r="D21" s="68" t="s">
        <v>71</v>
      </c>
      <c r="E21" s="46">
        <v>0</v>
      </c>
      <c r="F21" s="46"/>
      <c r="G21" s="46">
        <v>0</v>
      </c>
      <c r="H21" s="46"/>
      <c r="I21" s="46"/>
      <c r="J21" s="46"/>
      <c r="K21" s="46"/>
      <c r="L21" s="46"/>
      <c r="M21" s="65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66"/>
      <c r="AI21" s="46"/>
      <c r="AJ21" s="46"/>
      <c r="AK21" s="46"/>
      <c r="AL21" s="46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I21" s="42">
        <v>0</v>
      </c>
      <c r="BJ21" s="42">
        <v>0</v>
      </c>
      <c r="BK21" s="42">
        <v>0</v>
      </c>
      <c r="BL21" s="46">
        <v>0</v>
      </c>
      <c r="BM21" s="46">
        <v>0</v>
      </c>
      <c r="BN21" s="46">
        <v>0</v>
      </c>
    </row>
    <row r="22" spans="2:66">
      <c r="B22" s="67" t="s">
        <v>44</v>
      </c>
      <c r="C22" s="46">
        <v>0</v>
      </c>
      <c r="D22" s="68" t="s">
        <v>43</v>
      </c>
      <c r="E22" s="46">
        <v>0</v>
      </c>
      <c r="F22" s="65"/>
      <c r="G22" s="46">
        <v>0</v>
      </c>
      <c r="H22" s="46"/>
      <c r="I22" s="46"/>
      <c r="J22" s="46"/>
      <c r="K22" s="46"/>
      <c r="L22" s="46"/>
      <c r="M22" s="65"/>
      <c r="N22" s="46"/>
      <c r="O22" s="46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46"/>
      <c r="AE22" s="46"/>
      <c r="AF22" s="46"/>
      <c r="AG22" s="46"/>
      <c r="AH22" s="66"/>
      <c r="AI22" s="46"/>
      <c r="AJ22" s="46"/>
      <c r="AK22" s="46"/>
      <c r="AL22" s="46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46"/>
      <c r="BI22" s="42">
        <v>0</v>
      </c>
      <c r="BJ22" s="42">
        <v>0</v>
      </c>
      <c r="BK22" s="42">
        <v>0</v>
      </c>
      <c r="BL22" s="46">
        <v>0</v>
      </c>
      <c r="BM22" s="46">
        <v>0</v>
      </c>
      <c r="BN22" s="46">
        <v>0</v>
      </c>
    </row>
    <row r="23" spans="2:66">
      <c r="B23" s="67" t="s">
        <v>75</v>
      </c>
      <c r="C23" s="46">
        <v>0</v>
      </c>
      <c r="D23" s="68" t="s">
        <v>71</v>
      </c>
      <c r="E23" s="46">
        <v>0</v>
      </c>
      <c r="F23" s="65"/>
      <c r="G23" s="46">
        <v>0</v>
      </c>
      <c r="H23" s="46"/>
      <c r="I23" s="46"/>
      <c r="J23" s="46"/>
      <c r="K23" s="46"/>
      <c r="L23" s="46"/>
      <c r="M23" s="65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66"/>
      <c r="AI23" s="46"/>
      <c r="AJ23" s="46"/>
      <c r="AK23" s="46"/>
      <c r="AL23" s="46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I23" s="42">
        <v>0</v>
      </c>
      <c r="BJ23" s="42">
        <v>0</v>
      </c>
      <c r="BK23" s="42">
        <v>0</v>
      </c>
      <c r="BL23" s="46">
        <v>0</v>
      </c>
      <c r="BM23" s="46">
        <v>0</v>
      </c>
      <c r="BN23" s="46">
        <v>0</v>
      </c>
    </row>
    <row r="24" spans="2:66">
      <c r="B24" s="67" t="s">
        <v>45</v>
      </c>
      <c r="C24" s="46">
        <v>0</v>
      </c>
      <c r="D24" s="68" t="s">
        <v>43</v>
      </c>
      <c r="E24" s="46">
        <v>0</v>
      </c>
      <c r="F24" s="65"/>
      <c r="G24" s="46">
        <v>0</v>
      </c>
      <c r="H24" s="46"/>
      <c r="I24" s="46"/>
      <c r="J24" s="46"/>
      <c r="K24" s="46"/>
      <c r="L24" s="46"/>
      <c r="M24" s="65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66"/>
      <c r="AI24" s="46"/>
      <c r="AJ24" s="46"/>
      <c r="AK24" s="46"/>
      <c r="AL24" s="46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I24" s="42">
        <v>0</v>
      </c>
      <c r="BJ24" s="42">
        <v>0</v>
      </c>
      <c r="BK24" s="42">
        <v>0</v>
      </c>
      <c r="BL24" s="46">
        <v>0</v>
      </c>
      <c r="BM24" s="46">
        <v>0</v>
      </c>
      <c r="BN24" s="46">
        <v>0</v>
      </c>
    </row>
    <row r="25" spans="2:66">
      <c r="B25" s="67" t="s">
        <v>150</v>
      </c>
      <c r="C25" s="46">
        <v>0</v>
      </c>
      <c r="D25" s="68" t="s">
        <v>55</v>
      </c>
      <c r="E25" s="46">
        <v>0</v>
      </c>
      <c r="F25" s="46"/>
      <c r="G25" s="46">
        <v>0</v>
      </c>
      <c r="H25" s="46"/>
      <c r="I25" s="46"/>
      <c r="J25" s="46"/>
      <c r="K25" s="46"/>
      <c r="L25" s="46"/>
      <c r="M25" s="6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66"/>
      <c r="AI25" s="46"/>
      <c r="AJ25" s="46"/>
      <c r="AK25" s="46"/>
      <c r="AL25" s="46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I25" s="42">
        <v>0</v>
      </c>
      <c r="BJ25" s="42">
        <v>0</v>
      </c>
      <c r="BK25" s="42">
        <v>0</v>
      </c>
      <c r="BL25" s="46">
        <v>0</v>
      </c>
      <c r="BM25" s="46">
        <v>0</v>
      </c>
      <c r="BN25" s="46">
        <v>0</v>
      </c>
    </row>
    <row r="26" spans="2:66">
      <c r="B26" s="67" t="s">
        <v>72</v>
      </c>
      <c r="C26" s="46">
        <v>0</v>
      </c>
      <c r="D26" s="68" t="s">
        <v>55</v>
      </c>
      <c r="E26" s="46">
        <v>0</v>
      </c>
      <c r="F26" s="65"/>
      <c r="G26" s="46">
        <v>0</v>
      </c>
      <c r="H26" s="46"/>
      <c r="I26" s="46"/>
      <c r="J26" s="46"/>
      <c r="K26" s="46"/>
      <c r="L26" s="46"/>
      <c r="M26" s="65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66"/>
      <c r="AI26" s="46"/>
      <c r="AJ26" s="46"/>
      <c r="AK26" s="46"/>
      <c r="AL26" s="46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I26" s="42">
        <v>0</v>
      </c>
      <c r="BJ26" s="42">
        <v>0</v>
      </c>
      <c r="BK26" s="42">
        <v>0</v>
      </c>
      <c r="BL26" s="46">
        <v>0</v>
      </c>
      <c r="BM26" s="46">
        <v>0</v>
      </c>
      <c r="BN26" s="40">
        <v>0</v>
      </c>
    </row>
    <row r="27" spans="2:66">
      <c r="B27" s="67" t="s">
        <v>151</v>
      </c>
      <c r="C27" s="46">
        <v>0</v>
      </c>
      <c r="D27" s="68" t="s">
        <v>71</v>
      </c>
      <c r="E27" s="46">
        <v>0</v>
      </c>
      <c r="F27" s="65"/>
      <c r="G27" s="46">
        <v>0</v>
      </c>
      <c r="H27" s="46"/>
      <c r="I27" s="46"/>
      <c r="J27" s="46"/>
      <c r="K27" s="46"/>
      <c r="L27" s="46"/>
      <c r="M27" s="65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66"/>
      <c r="AI27" s="46"/>
      <c r="AJ27" s="46"/>
      <c r="AK27" s="46"/>
      <c r="AL27" s="46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I27" s="42">
        <v>0</v>
      </c>
      <c r="BJ27" s="42">
        <v>0</v>
      </c>
      <c r="BK27" s="42">
        <v>0</v>
      </c>
      <c r="BL27" s="46">
        <v>0</v>
      </c>
      <c r="BM27" s="46">
        <v>0</v>
      </c>
      <c r="BN27" s="40">
        <v>0</v>
      </c>
    </row>
    <row r="28" spans="2:66">
      <c r="B28" s="67" t="s">
        <v>46</v>
      </c>
      <c r="C28" s="46">
        <v>0</v>
      </c>
      <c r="D28" s="68" t="s">
        <v>43</v>
      </c>
      <c r="E28" s="46">
        <v>0</v>
      </c>
      <c r="F28" s="46"/>
      <c r="G28" s="46">
        <v>0</v>
      </c>
      <c r="H28" s="46"/>
      <c r="I28" s="46"/>
      <c r="J28" s="46"/>
      <c r="K28" s="46"/>
      <c r="L28" s="46"/>
      <c r="M28" s="65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66"/>
      <c r="AI28" s="46"/>
      <c r="AJ28" s="46"/>
      <c r="AK28" s="46"/>
      <c r="AL28" s="46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I28" s="42">
        <v>0</v>
      </c>
      <c r="BJ28" s="42">
        <v>0</v>
      </c>
      <c r="BK28" s="42">
        <v>0</v>
      </c>
      <c r="BL28" s="46">
        <v>0</v>
      </c>
      <c r="BM28" s="46">
        <v>0</v>
      </c>
      <c r="BN28" s="40">
        <v>0</v>
      </c>
    </row>
    <row r="29" spans="2:66">
      <c r="B29" s="67" t="s">
        <v>60</v>
      </c>
      <c r="C29" s="46">
        <v>0</v>
      </c>
      <c r="D29" s="68" t="s">
        <v>43</v>
      </c>
      <c r="E29" s="46">
        <v>0</v>
      </c>
      <c r="F29" s="46"/>
      <c r="G29" s="46">
        <v>0</v>
      </c>
      <c r="H29" s="46"/>
      <c r="I29" s="46"/>
      <c r="J29" s="46"/>
      <c r="K29" s="46"/>
      <c r="L29" s="46"/>
      <c r="M29" s="65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66"/>
      <c r="AI29" s="46"/>
      <c r="AJ29" s="46"/>
      <c r="AK29" s="46"/>
      <c r="AL29" s="46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46"/>
      <c r="BI29" s="42">
        <v>0</v>
      </c>
      <c r="BJ29" s="42">
        <v>0</v>
      </c>
      <c r="BK29" s="42">
        <v>0</v>
      </c>
      <c r="BL29" s="46">
        <v>0</v>
      </c>
      <c r="BM29" s="46">
        <v>0</v>
      </c>
      <c r="BN29" s="40">
        <v>0</v>
      </c>
    </row>
    <row r="30" spans="2:66">
      <c r="B30" t="s">
        <v>76</v>
      </c>
      <c r="C30" s="40">
        <v>0</v>
      </c>
      <c r="D30" s="68" t="s">
        <v>71</v>
      </c>
      <c r="E30" s="46">
        <v>0</v>
      </c>
      <c r="G30" s="46">
        <v>0</v>
      </c>
      <c r="H30" s="46"/>
      <c r="I30" s="46"/>
      <c r="J30" s="46"/>
      <c r="K30" s="46"/>
      <c r="L30" s="46"/>
      <c r="M30" s="65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66"/>
      <c r="AI30" s="46"/>
      <c r="AJ30" s="46"/>
      <c r="AK30" s="46"/>
      <c r="AL30" s="46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I30" s="42">
        <v>0</v>
      </c>
      <c r="BJ30" s="42">
        <v>0</v>
      </c>
      <c r="BK30" s="42">
        <v>0</v>
      </c>
      <c r="BL30" s="46">
        <v>0</v>
      </c>
      <c r="BM30" s="46">
        <v>0</v>
      </c>
      <c r="BN30" s="40">
        <v>0</v>
      </c>
    </row>
    <row r="31" spans="2:66">
      <c r="B31" t="s">
        <v>63</v>
      </c>
      <c r="C31" s="40">
        <v>0</v>
      </c>
      <c r="D31" s="68" t="s">
        <v>55</v>
      </c>
      <c r="E31" s="46">
        <v>0</v>
      </c>
      <c r="G31" s="46">
        <v>0</v>
      </c>
      <c r="H31" s="46"/>
      <c r="I31" s="46"/>
      <c r="J31" s="46"/>
      <c r="K31" s="46"/>
      <c r="L31" s="46"/>
      <c r="M31" s="65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66"/>
      <c r="AI31" s="46"/>
      <c r="AJ31" s="46"/>
      <c r="AK31" s="46"/>
      <c r="AL31" s="46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46"/>
      <c r="BI31" s="42">
        <v>0</v>
      </c>
      <c r="BJ31" s="42">
        <v>0</v>
      </c>
      <c r="BK31" s="42">
        <v>0</v>
      </c>
      <c r="BL31" s="46">
        <v>0</v>
      </c>
      <c r="BM31" s="46">
        <v>0</v>
      </c>
      <c r="BN31" s="40">
        <v>0</v>
      </c>
    </row>
    <row r="32" spans="2:66">
      <c r="B32" t="s">
        <v>152</v>
      </c>
      <c r="C32" s="40">
        <v>0</v>
      </c>
      <c r="D32" s="68" t="s">
        <v>43</v>
      </c>
      <c r="E32" s="46">
        <v>0</v>
      </c>
      <c r="G32" s="46">
        <v>0</v>
      </c>
      <c r="H32" s="46"/>
      <c r="I32" s="46"/>
      <c r="J32" s="46"/>
      <c r="K32" s="46"/>
      <c r="L32" s="46"/>
      <c r="M32" s="65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66"/>
      <c r="AI32" s="46"/>
      <c r="AJ32" s="46"/>
      <c r="AK32" s="46"/>
      <c r="AL32" s="46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I32" s="42">
        <v>0</v>
      </c>
      <c r="BJ32" s="42">
        <v>0</v>
      </c>
      <c r="BK32" s="42">
        <v>0</v>
      </c>
      <c r="BL32" s="46">
        <v>0</v>
      </c>
      <c r="BM32" s="46">
        <v>0</v>
      </c>
      <c r="BN32" s="40">
        <v>0</v>
      </c>
    </row>
    <row r="33" spans="2:66">
      <c r="B33" t="s">
        <v>153</v>
      </c>
      <c r="C33" s="46">
        <v>0</v>
      </c>
      <c r="D33" s="68" t="s">
        <v>55</v>
      </c>
      <c r="E33" s="46">
        <v>0</v>
      </c>
      <c r="F33" s="46"/>
      <c r="G33" s="46">
        <v>0</v>
      </c>
      <c r="H33" s="46"/>
      <c r="I33" s="46"/>
      <c r="J33" s="46"/>
      <c r="K33" s="46"/>
      <c r="L33" s="46"/>
      <c r="M33" s="6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66"/>
      <c r="AI33" s="46"/>
      <c r="AJ33" s="46"/>
      <c r="AK33" s="46"/>
      <c r="AL33" s="46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I33" s="42">
        <v>0</v>
      </c>
      <c r="BJ33" s="42">
        <v>0</v>
      </c>
      <c r="BK33" s="42">
        <v>0</v>
      </c>
      <c r="BL33" s="46">
        <v>0</v>
      </c>
      <c r="BM33" s="46">
        <v>0</v>
      </c>
      <c r="BN33" s="40">
        <v>0</v>
      </c>
    </row>
    <row r="34" spans="2:66">
      <c r="B34" t="s">
        <v>154</v>
      </c>
      <c r="C34" s="46">
        <v>0</v>
      </c>
      <c r="D34" s="68" t="s">
        <v>43</v>
      </c>
      <c r="E34" s="46">
        <v>0</v>
      </c>
      <c r="F34" s="65"/>
      <c r="G34" s="46">
        <v>0</v>
      </c>
      <c r="H34" s="46"/>
      <c r="I34" s="46"/>
      <c r="J34" s="46"/>
      <c r="K34" s="46"/>
      <c r="L34" s="46"/>
      <c r="M34" s="65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66"/>
      <c r="AI34" s="46"/>
      <c r="AJ34" s="46"/>
      <c r="AK34" s="46"/>
      <c r="AL34" s="46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I34" s="42">
        <v>0</v>
      </c>
      <c r="BJ34" s="42">
        <v>0</v>
      </c>
      <c r="BK34" s="42">
        <v>0</v>
      </c>
      <c r="BL34" s="46">
        <v>0</v>
      </c>
      <c r="BM34" s="46">
        <v>0</v>
      </c>
      <c r="BN34" s="40">
        <v>0</v>
      </c>
    </row>
    <row r="35" spans="2:66">
      <c r="B35" t="s">
        <v>81</v>
      </c>
      <c r="C35" s="46">
        <v>0</v>
      </c>
      <c r="D35" s="68" t="s">
        <v>82</v>
      </c>
      <c r="E35" s="46">
        <v>0</v>
      </c>
      <c r="F35" s="65"/>
      <c r="G35" s="46">
        <v>0</v>
      </c>
      <c r="H35" s="46"/>
      <c r="I35" s="46"/>
      <c r="J35" s="46"/>
      <c r="K35" s="46"/>
      <c r="L35" s="46"/>
      <c r="M35" s="65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66"/>
      <c r="AI35" s="46"/>
      <c r="AJ35" s="46"/>
      <c r="AK35" s="46"/>
      <c r="AL35" s="46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46"/>
      <c r="BI35" s="42">
        <v>0</v>
      </c>
      <c r="BJ35" s="42">
        <v>0</v>
      </c>
      <c r="BK35" s="42">
        <v>0</v>
      </c>
      <c r="BL35" s="46">
        <v>0</v>
      </c>
      <c r="BM35" s="46">
        <v>0</v>
      </c>
      <c r="BN35" s="40">
        <v>0</v>
      </c>
    </row>
    <row r="36" spans="2:66">
      <c r="B36" t="s">
        <v>83</v>
      </c>
      <c r="C36" s="46">
        <v>0</v>
      </c>
      <c r="D36" s="68" t="s">
        <v>82</v>
      </c>
      <c r="E36" s="46">
        <v>0</v>
      </c>
      <c r="F36" s="65"/>
      <c r="G36" s="46">
        <v>0</v>
      </c>
      <c r="H36" s="46"/>
      <c r="I36" s="46"/>
      <c r="J36" s="46"/>
      <c r="K36" s="46"/>
      <c r="L36" s="46"/>
      <c r="M36" s="65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66"/>
      <c r="AI36" s="46"/>
      <c r="AJ36" s="46"/>
      <c r="AK36" s="46"/>
      <c r="AL36" s="46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I36" s="42">
        <v>0</v>
      </c>
      <c r="BJ36" s="42">
        <v>0</v>
      </c>
      <c r="BK36" s="42">
        <v>0</v>
      </c>
      <c r="BL36" s="46">
        <v>0</v>
      </c>
      <c r="BM36" s="46">
        <v>0</v>
      </c>
      <c r="BN36" s="40">
        <v>0</v>
      </c>
    </row>
    <row r="37" spans="2:66">
      <c r="B37" t="s">
        <v>56</v>
      </c>
      <c r="C37" s="40">
        <v>0</v>
      </c>
      <c r="D37" s="68" t="s">
        <v>43</v>
      </c>
      <c r="E37" s="40">
        <v>0</v>
      </c>
      <c r="G37" s="46">
        <v>0</v>
      </c>
      <c r="H37" s="46"/>
      <c r="I37" s="46"/>
      <c r="J37" s="46"/>
      <c r="K37" s="46"/>
      <c r="L37" s="46"/>
      <c r="M37" s="65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66"/>
      <c r="AI37" s="46"/>
      <c r="AJ37" s="46"/>
      <c r="AK37" s="46"/>
      <c r="AL37" s="46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I37" s="42">
        <v>0</v>
      </c>
      <c r="BJ37" s="42">
        <v>0</v>
      </c>
      <c r="BK37" s="42">
        <v>0</v>
      </c>
      <c r="BL37" s="46">
        <v>0</v>
      </c>
      <c r="BM37" s="46">
        <v>0</v>
      </c>
      <c r="BN37" s="40">
        <v>0</v>
      </c>
    </row>
    <row r="38" spans="2:66">
      <c r="B38" t="s">
        <v>47</v>
      </c>
      <c r="C38" s="46">
        <v>0</v>
      </c>
      <c r="D38" s="68" t="s">
        <v>43</v>
      </c>
      <c r="E38" s="46">
        <v>0</v>
      </c>
      <c r="F38" s="65"/>
      <c r="G38" s="46">
        <v>0</v>
      </c>
      <c r="H38" s="46"/>
      <c r="I38" s="46"/>
      <c r="J38" s="46"/>
      <c r="K38" s="46"/>
      <c r="L38" s="46"/>
      <c r="M38" s="65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66"/>
      <c r="AI38" s="46"/>
      <c r="AJ38" s="46"/>
      <c r="AK38" s="46"/>
      <c r="AL38" s="46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I38" s="42">
        <v>0</v>
      </c>
      <c r="BJ38" s="42">
        <v>0</v>
      </c>
      <c r="BK38" s="42">
        <v>0</v>
      </c>
      <c r="BL38" s="46">
        <v>0</v>
      </c>
      <c r="BM38" s="46">
        <v>0</v>
      </c>
      <c r="BN38" s="40">
        <v>0</v>
      </c>
    </row>
    <row r="39" spans="2:66">
      <c r="B39" t="s">
        <v>48</v>
      </c>
      <c r="C39" s="46">
        <v>0</v>
      </c>
      <c r="D39" s="68" t="s">
        <v>43</v>
      </c>
      <c r="E39" s="46">
        <v>0</v>
      </c>
      <c r="F39" s="65"/>
      <c r="G39" s="46">
        <v>0</v>
      </c>
      <c r="H39" s="46"/>
      <c r="I39" s="46"/>
      <c r="J39" s="46"/>
      <c r="K39" s="46"/>
      <c r="L39" s="46"/>
      <c r="M39" s="65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66"/>
      <c r="AI39" s="46"/>
      <c r="AJ39" s="46"/>
      <c r="AK39" s="46"/>
      <c r="AL39" s="46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I39" s="42">
        <v>0</v>
      </c>
      <c r="BJ39" s="42">
        <v>0</v>
      </c>
      <c r="BK39" s="42">
        <v>0</v>
      </c>
      <c r="BL39" s="46">
        <v>0</v>
      </c>
      <c r="BM39" s="46">
        <v>0</v>
      </c>
      <c r="BN39" s="40">
        <v>0</v>
      </c>
    </row>
    <row r="40" spans="2:66">
      <c r="B40" t="s">
        <v>84</v>
      </c>
      <c r="C40" s="46">
        <v>0</v>
      </c>
      <c r="D40" s="68" t="s">
        <v>82</v>
      </c>
      <c r="E40" s="46">
        <v>0</v>
      </c>
      <c r="F40" s="65"/>
      <c r="G40" s="46">
        <v>0</v>
      </c>
      <c r="H40" s="46"/>
      <c r="I40" s="46"/>
      <c r="J40" s="46"/>
      <c r="K40" s="46"/>
      <c r="L40" s="46"/>
      <c r="M40" s="65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66"/>
      <c r="AI40" s="46"/>
      <c r="AJ40" s="46"/>
      <c r="AK40" s="46"/>
      <c r="AL40" s="46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I40" s="42">
        <v>0</v>
      </c>
      <c r="BJ40" s="42">
        <v>0</v>
      </c>
      <c r="BK40" s="42">
        <v>0</v>
      </c>
      <c r="BL40" s="46">
        <v>0</v>
      </c>
      <c r="BM40" s="46">
        <v>0</v>
      </c>
      <c r="BN40" s="40">
        <v>0</v>
      </c>
    </row>
    <row r="41" spans="2:66" ht="12" customHeight="1">
      <c r="B41" t="s">
        <v>155</v>
      </c>
      <c r="C41" s="46">
        <v>0</v>
      </c>
      <c r="D41" s="68" t="s">
        <v>55</v>
      </c>
      <c r="E41" s="46">
        <v>0</v>
      </c>
      <c r="F41" s="46"/>
      <c r="G41" s="46">
        <v>0</v>
      </c>
      <c r="H41" s="46"/>
      <c r="I41" s="46"/>
      <c r="J41" s="46"/>
      <c r="K41" s="46"/>
      <c r="L41" s="46"/>
      <c r="M41" s="65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66"/>
      <c r="AI41" s="46"/>
      <c r="AJ41" s="46"/>
      <c r="AK41" s="46"/>
      <c r="AL41" s="46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46"/>
      <c r="BI41" s="42">
        <v>0</v>
      </c>
      <c r="BJ41" s="42">
        <v>0</v>
      </c>
      <c r="BK41" s="42">
        <v>0</v>
      </c>
      <c r="BL41" s="46">
        <v>0</v>
      </c>
      <c r="BM41" s="46">
        <v>0</v>
      </c>
      <c r="BN41" s="40">
        <v>0</v>
      </c>
    </row>
    <row r="42" spans="2:66">
      <c r="B42" s="69" t="s">
        <v>64</v>
      </c>
      <c r="C42" s="40">
        <v>0</v>
      </c>
      <c r="D42" s="68" t="s">
        <v>55</v>
      </c>
      <c r="E42" s="40">
        <v>0</v>
      </c>
      <c r="G42" s="46">
        <v>0</v>
      </c>
      <c r="H42" s="46"/>
      <c r="I42" s="46"/>
      <c r="J42" s="46"/>
      <c r="K42" s="46"/>
      <c r="L42" s="65"/>
      <c r="M42" s="65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66"/>
      <c r="AI42" s="46"/>
      <c r="AJ42" s="46"/>
      <c r="AK42" s="46"/>
      <c r="AL42" s="46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I42" s="42">
        <v>0</v>
      </c>
      <c r="BJ42" s="42">
        <v>0</v>
      </c>
      <c r="BK42" s="42">
        <v>0</v>
      </c>
      <c r="BL42" s="46">
        <v>0</v>
      </c>
      <c r="BM42" s="46">
        <v>0</v>
      </c>
      <c r="BN42" s="40">
        <v>0</v>
      </c>
    </row>
    <row r="43" spans="2:66">
      <c r="B43" s="69" t="s">
        <v>49</v>
      </c>
      <c r="C43" s="40">
        <v>0</v>
      </c>
      <c r="D43" s="68" t="s">
        <v>43</v>
      </c>
      <c r="E43" s="40">
        <v>0</v>
      </c>
      <c r="G43" s="46">
        <v>0</v>
      </c>
      <c r="H43" s="46"/>
      <c r="I43" s="46"/>
      <c r="J43" s="46"/>
      <c r="K43" s="46"/>
      <c r="L43" s="65"/>
      <c r="M43" s="65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66"/>
      <c r="AI43" s="46"/>
      <c r="AJ43" s="46"/>
      <c r="AK43" s="46"/>
      <c r="AL43" s="46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I43" s="42">
        <v>0</v>
      </c>
      <c r="BJ43" s="42">
        <v>0</v>
      </c>
      <c r="BK43" s="42">
        <v>0</v>
      </c>
      <c r="BL43" s="46">
        <v>0</v>
      </c>
      <c r="BM43" s="46">
        <v>0</v>
      </c>
      <c r="BN43" s="40">
        <v>0</v>
      </c>
    </row>
    <row r="44" spans="2:66">
      <c r="B44" s="69" t="s">
        <v>156</v>
      </c>
      <c r="C44" s="40">
        <v>0</v>
      </c>
      <c r="D44" s="67" t="s">
        <v>55</v>
      </c>
      <c r="E44" s="40">
        <v>0</v>
      </c>
      <c r="G44" s="46">
        <v>0</v>
      </c>
      <c r="H44" s="46"/>
      <c r="I44" s="46"/>
      <c r="J44" s="46"/>
      <c r="K44" s="46"/>
      <c r="L44" s="46"/>
      <c r="M44" s="65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66"/>
      <c r="AI44" s="46"/>
      <c r="AJ44" s="46"/>
      <c r="AK44" s="46"/>
      <c r="AL44" s="46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46"/>
      <c r="BI44" s="42">
        <v>0</v>
      </c>
      <c r="BJ44" s="42">
        <v>0</v>
      </c>
      <c r="BK44" s="42">
        <v>0</v>
      </c>
      <c r="BL44" s="46">
        <v>0</v>
      </c>
      <c r="BM44" s="46">
        <v>0</v>
      </c>
      <c r="BN44" s="40">
        <v>0</v>
      </c>
    </row>
    <row r="45" spans="2:66">
      <c r="B45" s="69" t="s">
        <v>85</v>
      </c>
      <c r="C45" s="40">
        <v>0</v>
      </c>
      <c r="D45" t="s">
        <v>82</v>
      </c>
      <c r="E45" s="40">
        <v>0</v>
      </c>
      <c r="G45" s="46">
        <v>0</v>
      </c>
      <c r="H45" s="46"/>
      <c r="I45" s="46"/>
      <c r="J45" s="46"/>
      <c r="K45" s="46"/>
      <c r="L45" s="46"/>
      <c r="M45" s="65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66"/>
      <c r="AI45" s="46"/>
      <c r="AJ45" s="46"/>
      <c r="AK45" s="46"/>
      <c r="AL45" s="46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46"/>
      <c r="BI45" s="42">
        <v>0</v>
      </c>
      <c r="BJ45" s="42">
        <v>0</v>
      </c>
      <c r="BK45" s="42">
        <v>0</v>
      </c>
      <c r="BL45" s="46">
        <v>0</v>
      </c>
      <c r="BM45" s="46">
        <v>0</v>
      </c>
      <c r="BN45" s="40">
        <v>0</v>
      </c>
    </row>
    <row r="46" spans="2:66">
      <c r="B46" s="69" t="s">
        <v>157</v>
      </c>
      <c r="C46" s="40">
        <v>0</v>
      </c>
      <c r="D46" t="s">
        <v>43</v>
      </c>
      <c r="E46" s="40">
        <v>0</v>
      </c>
      <c r="G46" s="46">
        <v>0</v>
      </c>
      <c r="H46" s="46"/>
      <c r="I46" s="46"/>
      <c r="J46" s="46"/>
      <c r="K46" s="46"/>
      <c r="L46" s="46"/>
      <c r="M46" s="65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66"/>
      <c r="AI46" s="46"/>
      <c r="AJ46" s="46"/>
      <c r="AK46" s="46"/>
      <c r="AL46" s="46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I46" s="42">
        <v>0</v>
      </c>
      <c r="BJ46" s="42">
        <v>0</v>
      </c>
      <c r="BK46" s="42">
        <v>0</v>
      </c>
      <c r="BL46" s="46">
        <v>0</v>
      </c>
      <c r="BM46" s="46">
        <v>0</v>
      </c>
      <c r="BN46" s="40">
        <v>0</v>
      </c>
    </row>
    <row r="47" spans="2:66">
      <c r="B47" s="69" t="s">
        <v>77</v>
      </c>
      <c r="C47" s="40">
        <v>0</v>
      </c>
      <c r="D47" t="s">
        <v>71</v>
      </c>
      <c r="E47" s="40">
        <v>0</v>
      </c>
      <c r="G47" s="46">
        <v>0</v>
      </c>
      <c r="H47" s="46"/>
      <c r="I47" s="46"/>
      <c r="J47" s="46"/>
      <c r="K47" s="46"/>
      <c r="L47" s="46"/>
      <c r="M47" s="65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66"/>
      <c r="AI47" s="46"/>
      <c r="AJ47" s="46"/>
      <c r="AK47" s="46"/>
      <c r="AL47" s="46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I47" s="42">
        <v>0</v>
      </c>
      <c r="BJ47" s="42">
        <v>0</v>
      </c>
      <c r="BK47" s="42">
        <v>0</v>
      </c>
      <c r="BL47" s="46">
        <v>0</v>
      </c>
      <c r="BM47" s="46">
        <v>0</v>
      </c>
      <c r="BN47" s="40">
        <v>0</v>
      </c>
    </row>
    <row r="48" spans="2:66">
      <c r="B48" s="69" t="s">
        <v>158</v>
      </c>
      <c r="C48" s="40">
        <v>0</v>
      </c>
      <c r="D48" t="s">
        <v>71</v>
      </c>
      <c r="E48" s="40">
        <v>0</v>
      </c>
      <c r="G48" s="46">
        <v>0</v>
      </c>
      <c r="H48" s="46"/>
      <c r="I48" s="46"/>
      <c r="J48" s="46"/>
      <c r="K48" s="46"/>
      <c r="L48" s="46"/>
      <c r="M48" s="65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66"/>
      <c r="AI48" s="46"/>
      <c r="AJ48" s="46"/>
      <c r="AK48" s="46"/>
      <c r="AL48" s="46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I48" s="42">
        <v>0</v>
      </c>
      <c r="BJ48" s="42">
        <v>0</v>
      </c>
      <c r="BK48" s="42">
        <v>0</v>
      </c>
      <c r="BL48" s="46">
        <v>0</v>
      </c>
      <c r="BM48" s="46">
        <v>0</v>
      </c>
      <c r="BN48" s="46">
        <v>0</v>
      </c>
    </row>
    <row r="49" spans="2:66">
      <c r="B49" s="69" t="s">
        <v>159</v>
      </c>
      <c r="C49" s="40">
        <v>0</v>
      </c>
      <c r="D49" t="s">
        <v>55</v>
      </c>
      <c r="E49" s="40">
        <v>0</v>
      </c>
      <c r="G49" s="46">
        <v>0</v>
      </c>
      <c r="H49" s="46"/>
      <c r="I49" s="46"/>
      <c r="J49" s="46"/>
      <c r="K49" s="46"/>
      <c r="L49" s="46"/>
      <c r="M49" s="65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66"/>
      <c r="AI49" s="46"/>
      <c r="AJ49" s="46"/>
      <c r="AK49" s="46"/>
      <c r="AL49" s="46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I49" s="42">
        <v>0</v>
      </c>
      <c r="BJ49" s="42">
        <v>0</v>
      </c>
      <c r="BK49" s="42">
        <v>0</v>
      </c>
      <c r="BL49" s="46">
        <v>0</v>
      </c>
      <c r="BM49" s="46">
        <v>0</v>
      </c>
      <c r="BN49" s="40">
        <v>0</v>
      </c>
    </row>
    <row r="50" spans="2:66">
      <c r="B50" s="69" t="s">
        <v>65</v>
      </c>
      <c r="C50" s="40">
        <v>0</v>
      </c>
      <c r="D50" t="s">
        <v>55</v>
      </c>
      <c r="E50" s="40">
        <v>0</v>
      </c>
      <c r="G50" s="46">
        <v>0</v>
      </c>
      <c r="H50" s="46"/>
      <c r="I50" s="46"/>
      <c r="J50" s="46"/>
      <c r="K50" s="46"/>
      <c r="L50" s="46"/>
      <c r="M50" s="65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66"/>
      <c r="AI50" s="46"/>
      <c r="AJ50" s="46"/>
      <c r="AK50" s="46"/>
      <c r="AL50" s="46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I50" s="42">
        <v>0</v>
      </c>
      <c r="BJ50" s="42">
        <v>0</v>
      </c>
      <c r="BK50" s="42">
        <v>0</v>
      </c>
      <c r="BL50" s="46">
        <v>0</v>
      </c>
      <c r="BM50" s="46">
        <v>0</v>
      </c>
      <c r="BN50" s="46">
        <v>0</v>
      </c>
    </row>
    <row r="51" spans="2:66">
      <c r="B51" s="69" t="s">
        <v>66</v>
      </c>
      <c r="C51" s="40">
        <v>0</v>
      </c>
      <c r="D51" t="s">
        <v>43</v>
      </c>
      <c r="E51" s="40">
        <v>0</v>
      </c>
      <c r="G51" s="46">
        <v>0</v>
      </c>
      <c r="H51" s="46"/>
      <c r="I51" s="46"/>
      <c r="J51" s="46"/>
      <c r="K51" s="46"/>
      <c r="L51" s="46"/>
      <c r="M51" s="65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66"/>
      <c r="AI51" s="46"/>
      <c r="AJ51" s="46"/>
      <c r="AK51" s="46"/>
      <c r="AL51" s="46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I51" s="42">
        <v>0</v>
      </c>
      <c r="BJ51" s="42">
        <v>0</v>
      </c>
      <c r="BK51" s="42">
        <v>0</v>
      </c>
      <c r="BL51" s="46">
        <v>0</v>
      </c>
      <c r="BM51" s="46">
        <v>0</v>
      </c>
      <c r="BN51" s="40">
        <v>0</v>
      </c>
    </row>
    <row r="52" spans="2:66">
      <c r="B52" s="69" t="s">
        <v>160</v>
      </c>
      <c r="C52" s="40">
        <v>0</v>
      </c>
      <c r="D52" t="s">
        <v>43</v>
      </c>
      <c r="E52" s="40">
        <v>0</v>
      </c>
      <c r="G52" s="46">
        <v>0</v>
      </c>
      <c r="H52" s="46"/>
      <c r="I52" s="46"/>
      <c r="J52" s="46"/>
      <c r="K52" s="46"/>
      <c r="L52" s="46"/>
      <c r="M52" s="65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66"/>
      <c r="AI52" s="46"/>
      <c r="AJ52" s="46"/>
      <c r="AK52" s="46"/>
      <c r="AL52" s="46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I52" s="42">
        <v>0</v>
      </c>
      <c r="BJ52" s="42">
        <v>0</v>
      </c>
      <c r="BK52" s="42">
        <v>0</v>
      </c>
      <c r="BL52" s="46">
        <v>0</v>
      </c>
      <c r="BM52" s="46">
        <v>0</v>
      </c>
      <c r="BN52" s="40">
        <v>0</v>
      </c>
    </row>
    <row r="53" spans="2:66">
      <c r="B53" s="69" t="s">
        <v>161</v>
      </c>
      <c r="C53" s="40">
        <v>0</v>
      </c>
      <c r="D53" t="s">
        <v>82</v>
      </c>
      <c r="E53" s="40">
        <v>0</v>
      </c>
      <c r="G53" s="46">
        <v>0</v>
      </c>
      <c r="H53" s="46"/>
      <c r="I53" s="46"/>
      <c r="J53" s="46"/>
      <c r="K53" s="46"/>
      <c r="L53" s="46"/>
      <c r="M53" s="65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66"/>
      <c r="AI53" s="46"/>
      <c r="AJ53" s="46"/>
      <c r="AK53" s="46"/>
      <c r="AL53" s="46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I53" s="42">
        <v>0</v>
      </c>
      <c r="BJ53" s="42">
        <v>0</v>
      </c>
      <c r="BK53" s="42">
        <v>0</v>
      </c>
      <c r="BL53" s="46">
        <v>0</v>
      </c>
      <c r="BM53" s="46">
        <v>0</v>
      </c>
      <c r="BN53" s="40">
        <v>0</v>
      </c>
    </row>
    <row r="54" spans="2:66">
      <c r="B54" s="69" t="s">
        <v>162</v>
      </c>
      <c r="C54" s="46">
        <v>0</v>
      </c>
      <c r="D54" s="68" t="s">
        <v>163</v>
      </c>
      <c r="E54" s="46">
        <v>0</v>
      </c>
      <c r="F54" s="65"/>
      <c r="G54" s="46">
        <v>0</v>
      </c>
      <c r="H54" s="46"/>
      <c r="I54" s="46"/>
      <c r="J54" s="46"/>
      <c r="K54" s="46"/>
      <c r="L54" s="65"/>
      <c r="M54" s="65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66"/>
      <c r="AI54" s="46"/>
      <c r="AJ54" s="46"/>
      <c r="AK54" s="46"/>
      <c r="AL54" s="46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I54" s="42">
        <v>0</v>
      </c>
      <c r="BJ54" s="42">
        <v>0</v>
      </c>
      <c r="BK54" s="42">
        <v>0</v>
      </c>
      <c r="BL54" s="46">
        <v>0</v>
      </c>
      <c r="BM54" s="46">
        <v>0</v>
      </c>
      <c r="BN54" s="40">
        <v>0</v>
      </c>
    </row>
    <row r="55" spans="2:66">
      <c r="B55" s="69" t="s">
        <v>164</v>
      </c>
      <c r="C55" s="40">
        <v>0</v>
      </c>
      <c r="D55" s="68" t="s">
        <v>55</v>
      </c>
      <c r="E55" s="40">
        <v>0</v>
      </c>
      <c r="G55" s="46">
        <v>0</v>
      </c>
      <c r="H55" s="46"/>
      <c r="I55" s="46"/>
      <c r="J55" s="46"/>
      <c r="K55" s="46"/>
      <c r="L55" s="46"/>
      <c r="M55" s="65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66"/>
      <c r="AI55" s="46"/>
      <c r="AJ55" s="46"/>
      <c r="AK55" s="46"/>
      <c r="AL55" s="46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I55" s="42">
        <v>0</v>
      </c>
      <c r="BJ55" s="42">
        <v>0</v>
      </c>
      <c r="BK55" s="42">
        <v>0</v>
      </c>
      <c r="BL55" s="46">
        <v>0</v>
      </c>
      <c r="BM55" s="46">
        <v>0</v>
      </c>
      <c r="BN55" s="40">
        <v>0</v>
      </c>
    </row>
    <row r="56" spans="2:66">
      <c r="B56" s="69" t="s">
        <v>62</v>
      </c>
      <c r="C56" s="40">
        <v>0</v>
      </c>
      <c r="D56" s="69" t="s">
        <v>43</v>
      </c>
      <c r="E56" s="40">
        <v>0</v>
      </c>
      <c r="G56" s="46">
        <v>0</v>
      </c>
      <c r="H56" s="46"/>
      <c r="I56" s="46"/>
      <c r="J56" s="46"/>
      <c r="K56" s="46"/>
      <c r="L56" s="46"/>
      <c r="M56" s="65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66"/>
      <c r="AI56" s="46"/>
      <c r="AJ56" s="46"/>
      <c r="AK56" s="46"/>
      <c r="AL56" s="46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I56" s="42">
        <v>0</v>
      </c>
      <c r="BJ56" s="42">
        <v>0</v>
      </c>
      <c r="BK56" s="42">
        <v>0</v>
      </c>
      <c r="BL56" s="46">
        <v>0</v>
      </c>
      <c r="BM56" s="46">
        <v>0</v>
      </c>
      <c r="BN56" s="40">
        <v>0</v>
      </c>
    </row>
    <row r="57" spans="2:66">
      <c r="B57" s="69" t="s">
        <v>51</v>
      </c>
      <c r="C57" s="40">
        <v>0</v>
      </c>
      <c r="D57" s="69" t="s">
        <v>163</v>
      </c>
      <c r="E57" s="40">
        <v>0</v>
      </c>
      <c r="G57" s="46">
        <v>0</v>
      </c>
      <c r="H57" s="46"/>
      <c r="I57" s="46"/>
      <c r="J57" s="46"/>
      <c r="K57" s="46"/>
      <c r="L57" s="46"/>
      <c r="M57" s="65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66"/>
      <c r="AI57" s="46"/>
      <c r="AJ57" s="46"/>
      <c r="AK57" s="46"/>
      <c r="AL57" s="46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I57" s="42">
        <v>0</v>
      </c>
      <c r="BJ57" s="42">
        <v>0</v>
      </c>
      <c r="BK57" s="42">
        <v>0</v>
      </c>
      <c r="BL57" s="46">
        <v>0</v>
      </c>
      <c r="BM57" s="46">
        <v>0</v>
      </c>
      <c r="BN57" s="40">
        <v>0</v>
      </c>
    </row>
    <row r="58" spans="2:66">
      <c r="B58" s="69" t="s">
        <v>78</v>
      </c>
      <c r="C58" s="40">
        <v>0</v>
      </c>
      <c r="D58" s="69" t="s">
        <v>71</v>
      </c>
      <c r="E58" s="40">
        <v>0</v>
      </c>
      <c r="G58" s="46">
        <v>0</v>
      </c>
      <c r="H58" s="46"/>
      <c r="I58" s="46"/>
      <c r="J58" s="46"/>
      <c r="K58" s="46"/>
      <c r="L58" s="46"/>
      <c r="M58" s="65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66"/>
      <c r="AI58" s="46"/>
      <c r="AJ58" s="46"/>
      <c r="AK58" s="46"/>
      <c r="AL58" s="46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I58" s="42">
        <v>0</v>
      </c>
      <c r="BJ58" s="42">
        <v>0</v>
      </c>
      <c r="BK58" s="42">
        <v>0</v>
      </c>
      <c r="BL58" s="46">
        <v>0</v>
      </c>
      <c r="BM58" s="46">
        <v>0</v>
      </c>
      <c r="BN58" s="40">
        <v>0</v>
      </c>
    </row>
    <row r="59" spans="2:66">
      <c r="B59" s="69" t="s">
        <v>53</v>
      </c>
      <c r="C59" s="40">
        <v>0</v>
      </c>
      <c r="D59" s="69" t="s">
        <v>163</v>
      </c>
      <c r="E59" s="40">
        <v>0</v>
      </c>
      <c r="G59" s="46">
        <v>0</v>
      </c>
      <c r="H59" s="46"/>
      <c r="I59" s="46"/>
      <c r="J59" s="46"/>
      <c r="K59" s="46"/>
      <c r="L59" s="46"/>
      <c r="M59" s="65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66"/>
      <c r="AI59" s="46"/>
      <c r="AJ59" s="46"/>
      <c r="AK59" s="46"/>
      <c r="AL59" s="46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I59" s="42">
        <v>0</v>
      </c>
      <c r="BJ59" s="42">
        <v>0</v>
      </c>
      <c r="BK59" s="42">
        <v>0</v>
      </c>
      <c r="BL59" s="46">
        <v>0</v>
      </c>
      <c r="BM59" s="46">
        <v>0</v>
      </c>
      <c r="BN59" s="40">
        <v>0</v>
      </c>
    </row>
    <row r="60" spans="2:66">
      <c r="B60" s="69" t="s">
        <v>165</v>
      </c>
      <c r="C60" s="40">
        <v>0</v>
      </c>
      <c r="D60" s="69" t="s">
        <v>55</v>
      </c>
      <c r="E60" s="40">
        <v>0</v>
      </c>
      <c r="G60" s="46">
        <v>0</v>
      </c>
      <c r="H60" s="46"/>
      <c r="I60" s="46"/>
      <c r="J60" s="46"/>
      <c r="K60" s="46"/>
      <c r="L60" s="46"/>
      <c r="M60" s="65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66"/>
      <c r="AI60" s="46"/>
      <c r="AJ60" s="46"/>
      <c r="AK60" s="46"/>
      <c r="AL60" s="46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I60" s="42">
        <v>0</v>
      </c>
      <c r="BJ60" s="42">
        <v>0</v>
      </c>
      <c r="BK60" s="42">
        <v>0</v>
      </c>
      <c r="BL60" s="46">
        <v>0</v>
      </c>
      <c r="BM60" s="46">
        <v>0</v>
      </c>
      <c r="BN60" s="40">
        <v>0</v>
      </c>
    </row>
    <row r="61" spans="2:66">
      <c r="B61" s="69" t="s">
        <v>166</v>
      </c>
      <c r="C61" s="40">
        <v>0</v>
      </c>
      <c r="D61" s="69" t="s">
        <v>55</v>
      </c>
      <c r="E61" s="40">
        <v>0</v>
      </c>
      <c r="G61" s="46">
        <v>0</v>
      </c>
      <c r="H61" s="46"/>
      <c r="I61" s="46"/>
      <c r="J61" s="46"/>
      <c r="K61" s="46"/>
      <c r="L61" s="46"/>
      <c r="M61" s="65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66"/>
      <c r="AI61" s="46"/>
      <c r="AJ61" s="46"/>
      <c r="AK61" s="46"/>
      <c r="AL61" s="46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I61" s="42">
        <v>0</v>
      </c>
      <c r="BJ61" s="42">
        <v>0</v>
      </c>
      <c r="BK61" s="42">
        <v>0</v>
      </c>
      <c r="BL61" s="46">
        <v>0</v>
      </c>
      <c r="BM61" s="46">
        <v>0</v>
      </c>
      <c r="BN61" s="40">
        <v>0</v>
      </c>
    </row>
    <row r="62" spans="2:66">
      <c r="B62" s="69" t="s">
        <v>167</v>
      </c>
      <c r="C62" s="40">
        <v>0</v>
      </c>
      <c r="D62" s="69" t="s">
        <v>55</v>
      </c>
      <c r="E62" s="40">
        <v>0</v>
      </c>
      <c r="G62" s="46">
        <v>0</v>
      </c>
      <c r="H62" s="46"/>
      <c r="I62" s="46"/>
      <c r="J62" s="46"/>
      <c r="K62" s="46"/>
      <c r="L62" s="46"/>
      <c r="M62" s="65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66"/>
      <c r="AI62" s="46"/>
      <c r="AJ62" s="46"/>
      <c r="AK62" s="46"/>
      <c r="AL62" s="46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I62" s="42">
        <v>0</v>
      </c>
      <c r="BJ62" s="42">
        <v>0</v>
      </c>
      <c r="BK62" s="42">
        <v>0</v>
      </c>
      <c r="BL62" s="46">
        <v>0</v>
      </c>
      <c r="BM62" s="46">
        <v>0</v>
      </c>
      <c r="BN62" s="40">
        <v>0</v>
      </c>
    </row>
    <row r="63" spans="2:66">
      <c r="B63" s="69" t="s">
        <v>68</v>
      </c>
      <c r="C63" s="40">
        <v>0</v>
      </c>
      <c r="D63" s="69" t="s">
        <v>55</v>
      </c>
      <c r="E63" s="40">
        <v>0</v>
      </c>
      <c r="G63" s="46">
        <v>0</v>
      </c>
      <c r="H63" s="46"/>
      <c r="I63" s="46"/>
      <c r="J63" s="46"/>
      <c r="K63" s="46"/>
      <c r="L63" s="46"/>
      <c r="M63" s="65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66"/>
      <c r="AI63" s="46"/>
      <c r="AJ63" s="46"/>
      <c r="AK63" s="46"/>
      <c r="AL63" s="46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I63" s="42">
        <v>0</v>
      </c>
      <c r="BJ63" s="42">
        <v>0</v>
      </c>
      <c r="BK63" s="42">
        <v>0</v>
      </c>
      <c r="BL63" s="46">
        <v>0</v>
      </c>
      <c r="BM63" s="46">
        <v>0</v>
      </c>
      <c r="BN63" s="40">
        <v>0</v>
      </c>
    </row>
    <row r="64" spans="2:66">
      <c r="B64" s="69" t="s">
        <v>69</v>
      </c>
      <c r="C64" s="40">
        <v>0</v>
      </c>
      <c r="D64" s="69" t="s">
        <v>55</v>
      </c>
      <c r="E64" s="40">
        <v>0</v>
      </c>
      <c r="G64" s="46">
        <v>0</v>
      </c>
      <c r="H64" s="46"/>
      <c r="I64" s="46"/>
      <c r="J64" s="46"/>
      <c r="K64" s="46"/>
      <c r="L64" s="46"/>
      <c r="M64" s="65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66"/>
      <c r="AI64" s="46"/>
      <c r="AJ64" s="46"/>
      <c r="AK64" s="46"/>
      <c r="AL64" s="46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I64" s="42">
        <v>0</v>
      </c>
      <c r="BJ64" s="42">
        <v>0</v>
      </c>
      <c r="BK64" s="42">
        <v>0</v>
      </c>
      <c r="BL64" s="46">
        <v>0</v>
      </c>
      <c r="BM64" s="46">
        <v>0</v>
      </c>
      <c r="BN64" s="40">
        <v>0</v>
      </c>
    </row>
    <row r="65" spans="2:66">
      <c r="B65" s="69" t="s">
        <v>57</v>
      </c>
      <c r="C65" s="46">
        <v>0</v>
      </c>
      <c r="D65" s="68" t="s">
        <v>43</v>
      </c>
      <c r="E65" s="46">
        <v>0</v>
      </c>
      <c r="F65" s="65"/>
      <c r="G65" s="46">
        <v>0</v>
      </c>
      <c r="H65" s="46"/>
      <c r="I65" s="46"/>
      <c r="J65" s="46"/>
      <c r="K65" s="46"/>
      <c r="L65" s="46"/>
      <c r="M65" s="65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66"/>
      <c r="AI65" s="46"/>
      <c r="AJ65" s="46"/>
      <c r="AK65" s="46"/>
      <c r="AL65" s="46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I65" s="42">
        <v>0</v>
      </c>
      <c r="BJ65" s="42">
        <v>0</v>
      </c>
      <c r="BK65" s="42">
        <v>0</v>
      </c>
      <c r="BL65" s="46">
        <v>0</v>
      </c>
      <c r="BM65" s="46">
        <v>0</v>
      </c>
      <c r="BN65" s="40">
        <v>0</v>
      </c>
    </row>
    <row r="66" spans="2:66">
      <c r="B66" s="69" t="s">
        <v>168</v>
      </c>
      <c r="C66" s="46">
        <v>25</v>
      </c>
      <c r="D66" s="68"/>
      <c r="E66" s="46">
        <v>1</v>
      </c>
      <c r="F66" s="65"/>
      <c r="G66" s="46">
        <v>0</v>
      </c>
      <c r="H66" s="46"/>
      <c r="I66" s="46">
        <v>25</v>
      </c>
      <c r="J66" s="46"/>
      <c r="K66" s="46"/>
      <c r="L66" s="46"/>
      <c r="M66" s="65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66"/>
      <c r="AI66" s="46"/>
      <c r="AJ66" s="46"/>
      <c r="AK66" s="46"/>
      <c r="AL66" s="46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I66" s="42">
        <v>25</v>
      </c>
      <c r="BJ66" s="42">
        <v>0</v>
      </c>
      <c r="BK66" s="42">
        <v>25</v>
      </c>
      <c r="BL66" s="46">
        <v>1</v>
      </c>
      <c r="BM66" s="46">
        <v>0</v>
      </c>
      <c r="BN66" s="40">
        <v>0</v>
      </c>
    </row>
    <row r="67" spans="2:66">
      <c r="B67" s="69" t="s">
        <v>80</v>
      </c>
      <c r="C67" s="46">
        <v>25</v>
      </c>
      <c r="D67" s="68"/>
      <c r="E67" s="46">
        <v>1</v>
      </c>
      <c r="F67" s="65"/>
      <c r="G67" s="46">
        <v>0</v>
      </c>
      <c r="H67" s="46">
        <v>25</v>
      </c>
      <c r="I67" s="46"/>
      <c r="J67" s="46"/>
      <c r="K67" s="46"/>
      <c r="L67" s="46"/>
      <c r="M67" s="65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66"/>
      <c r="AI67" s="46"/>
      <c r="AJ67" s="46"/>
      <c r="AK67" s="46"/>
      <c r="AL67" s="46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I67" s="42">
        <v>25</v>
      </c>
      <c r="BJ67" s="42">
        <v>0</v>
      </c>
      <c r="BK67" s="42">
        <v>25</v>
      </c>
      <c r="BL67" s="46">
        <v>1</v>
      </c>
      <c r="BM67" s="46">
        <v>0</v>
      </c>
      <c r="BN67" s="40">
        <v>0</v>
      </c>
    </row>
    <row r="68" spans="2:66">
      <c r="B68" s="69"/>
      <c r="C68" s="46"/>
      <c r="D68" s="67"/>
      <c r="E68" s="46"/>
      <c r="F68" s="46"/>
      <c r="G68" s="46"/>
      <c r="H68" s="46"/>
      <c r="I68" s="46"/>
      <c r="J68" s="46"/>
      <c r="K68" s="46"/>
      <c r="L68" s="46"/>
      <c r="M68" s="65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66"/>
      <c r="AI68" s="46"/>
      <c r="AJ68" s="46"/>
      <c r="AK68" s="46"/>
      <c r="AL68" s="46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L68" s="46"/>
      <c r="BM68" s="46"/>
    </row>
    <row r="69" spans="2:66">
      <c r="C69" s="46"/>
      <c r="D69" s="67"/>
      <c r="E69" s="46"/>
      <c r="F69" s="46"/>
      <c r="G69" s="46"/>
      <c r="H69" s="46"/>
      <c r="I69" s="46"/>
      <c r="J69" s="46"/>
      <c r="K69" s="46"/>
      <c r="L69" s="46"/>
      <c r="M69" s="65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H69" s="70"/>
      <c r="BL69" s="46"/>
      <c r="BM69" s="46"/>
    </row>
    <row r="70" spans="2:66" s="47" customFormat="1">
      <c r="B70" s="48" t="s">
        <v>169</v>
      </c>
      <c r="C70" s="49"/>
      <c r="D70" s="48"/>
      <c r="E70" s="42"/>
      <c r="F70" s="42"/>
      <c r="G70" s="46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50"/>
      <c r="Z70" s="50"/>
      <c r="AA70" s="50"/>
      <c r="AB70" s="50"/>
      <c r="AC70" s="50"/>
      <c r="AD70" s="42"/>
      <c r="AE70" s="42"/>
      <c r="AF70" s="42"/>
      <c r="AG70" s="42"/>
      <c r="AH70" s="71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51"/>
      <c r="BM70" s="51"/>
      <c r="BN70" s="42"/>
    </row>
    <row r="71" spans="2:66" s="47" customFormat="1">
      <c r="C71" s="42"/>
      <c r="E71" s="42"/>
      <c r="F71" s="42"/>
      <c r="G71" s="46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50"/>
      <c r="Z71" s="50"/>
      <c r="AA71" s="50"/>
      <c r="AB71" s="50"/>
      <c r="AC71" s="50"/>
      <c r="AD71" s="42"/>
      <c r="AE71" s="42"/>
      <c r="AF71" s="42"/>
      <c r="AG71" s="42"/>
      <c r="AH71" s="71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51"/>
      <c r="BM71" s="51"/>
      <c r="BN71" s="42"/>
    </row>
    <row r="72" spans="2:66" s="54" customFormat="1">
      <c r="B72" s="54" t="s">
        <v>1</v>
      </c>
      <c r="C72" s="55"/>
      <c r="E72" s="55"/>
      <c r="F72" s="55"/>
      <c r="G72" s="46"/>
      <c r="H72" s="50" t="s">
        <v>2</v>
      </c>
      <c r="I72" s="50" t="s">
        <v>3</v>
      </c>
      <c r="J72" s="50" t="s">
        <v>119</v>
      </c>
      <c r="K72" s="50" t="s">
        <v>120</v>
      </c>
      <c r="L72" s="50" t="s">
        <v>4</v>
      </c>
      <c r="M72" s="50" t="s">
        <v>5</v>
      </c>
      <c r="N72" s="50" t="s">
        <v>6</v>
      </c>
      <c r="O72" s="50" t="s">
        <v>7</v>
      </c>
      <c r="P72" s="50" t="s">
        <v>8</v>
      </c>
      <c r="Q72" s="50" t="s">
        <v>9</v>
      </c>
      <c r="R72" s="50" t="s">
        <v>10</v>
      </c>
      <c r="S72" s="50" t="s">
        <v>15</v>
      </c>
      <c r="T72" s="50" t="s">
        <v>12</v>
      </c>
      <c r="U72" s="50" t="s">
        <v>121</v>
      </c>
      <c r="V72" s="50" t="s">
        <v>122</v>
      </c>
      <c r="W72" s="50" t="s">
        <v>13</v>
      </c>
      <c r="X72" s="50" t="s">
        <v>14</v>
      </c>
      <c r="Y72" s="50" t="s">
        <v>123</v>
      </c>
      <c r="Z72" s="50" t="s">
        <v>16</v>
      </c>
      <c r="AA72" s="50" t="s">
        <v>17</v>
      </c>
      <c r="AB72" s="50" t="s">
        <v>18</v>
      </c>
      <c r="AC72" s="50" t="s">
        <v>124</v>
      </c>
      <c r="AD72" s="50" t="s">
        <v>19</v>
      </c>
      <c r="AE72" s="50" t="s">
        <v>125</v>
      </c>
      <c r="AF72" s="50" t="s">
        <v>126</v>
      </c>
      <c r="AG72" s="50" t="s">
        <v>20</v>
      </c>
      <c r="AH72" s="72"/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50">
        <v>0</v>
      </c>
      <c r="AP72" s="50">
        <v>0</v>
      </c>
      <c r="AQ72" s="50">
        <v>0</v>
      </c>
      <c r="AR72" s="50">
        <v>0</v>
      </c>
      <c r="AS72" s="50">
        <v>0</v>
      </c>
      <c r="AT72" s="50">
        <v>0</v>
      </c>
      <c r="AU72" s="50">
        <v>0</v>
      </c>
      <c r="AV72" s="50">
        <v>0</v>
      </c>
      <c r="AW72" s="50">
        <v>0</v>
      </c>
      <c r="AX72" s="50">
        <v>0</v>
      </c>
      <c r="AY72" s="50">
        <v>0</v>
      </c>
      <c r="AZ72" s="50">
        <v>0</v>
      </c>
      <c r="BA72" s="50">
        <v>0</v>
      </c>
      <c r="BB72" s="50">
        <v>0</v>
      </c>
      <c r="BC72" s="50">
        <v>0</v>
      </c>
      <c r="BD72" s="50">
        <v>0</v>
      </c>
      <c r="BE72" s="50">
        <v>0</v>
      </c>
      <c r="BF72" s="50"/>
      <c r="BG72" s="50"/>
      <c r="BH72" s="55"/>
      <c r="BI72" s="55" t="s">
        <v>27</v>
      </c>
      <c r="BJ72" s="55" t="s">
        <v>28</v>
      </c>
      <c r="BK72" s="42"/>
      <c r="BL72" s="57"/>
      <c r="BM72" s="57"/>
      <c r="BN72" s="55"/>
    </row>
    <row r="73" spans="2:66" s="54" customFormat="1">
      <c r="C73" s="55"/>
      <c r="E73" s="55"/>
      <c r="F73" s="55"/>
      <c r="G73" s="46"/>
      <c r="H73" s="58" t="s">
        <v>127</v>
      </c>
      <c r="I73" s="58" t="s">
        <v>127</v>
      </c>
      <c r="J73" s="58" t="s">
        <v>128</v>
      </c>
      <c r="K73" s="58" t="s">
        <v>129</v>
      </c>
      <c r="L73" s="58" t="s">
        <v>130</v>
      </c>
      <c r="M73" s="58" t="s">
        <v>131</v>
      </c>
      <c r="N73" s="58" t="s">
        <v>131</v>
      </c>
      <c r="O73" s="58" t="s">
        <v>132</v>
      </c>
      <c r="P73" s="58" t="s">
        <v>132</v>
      </c>
      <c r="Q73" s="58" t="s">
        <v>133</v>
      </c>
      <c r="R73" s="58" t="s">
        <v>134</v>
      </c>
      <c r="S73" s="58" t="s">
        <v>135</v>
      </c>
      <c r="T73" s="58" t="s">
        <v>136</v>
      </c>
      <c r="U73" s="58" t="s">
        <v>137</v>
      </c>
      <c r="V73" s="58" t="s">
        <v>138</v>
      </c>
      <c r="W73" s="58" t="s">
        <v>24</v>
      </c>
      <c r="X73" s="58" t="s">
        <v>139</v>
      </c>
      <c r="Y73" s="58" t="s">
        <v>140</v>
      </c>
      <c r="Z73" s="58" t="s">
        <v>141</v>
      </c>
      <c r="AA73" s="58" t="s">
        <v>142</v>
      </c>
      <c r="AB73" s="58" t="s">
        <v>143</v>
      </c>
      <c r="AC73" s="58" t="s">
        <v>144</v>
      </c>
      <c r="AD73" s="58" t="s">
        <v>25</v>
      </c>
      <c r="AE73" s="58" t="s">
        <v>145</v>
      </c>
      <c r="AF73" s="58" t="s">
        <v>26</v>
      </c>
      <c r="AG73" s="58" t="s">
        <v>146</v>
      </c>
      <c r="AH73" s="73"/>
      <c r="AI73" s="58" t="e">
        <f>NA()</f>
        <v>#N/A</v>
      </c>
      <c r="AJ73" s="58" t="e">
        <f>NA()</f>
        <v>#N/A</v>
      </c>
      <c r="AK73" s="58" t="e">
        <f>NA()</f>
        <v>#N/A</v>
      </c>
      <c r="AL73" s="58" t="e">
        <f>NA()</f>
        <v>#N/A</v>
      </c>
      <c r="AM73" s="58" t="e">
        <f>NA()</f>
        <v>#N/A</v>
      </c>
      <c r="AN73" s="58" t="e">
        <f>NA()</f>
        <v>#N/A</v>
      </c>
      <c r="AO73" s="58" t="e">
        <f>NA()</f>
        <v>#N/A</v>
      </c>
      <c r="AP73" s="58" t="e">
        <f>NA()</f>
        <v>#N/A</v>
      </c>
      <c r="AQ73" s="50">
        <v>0</v>
      </c>
      <c r="AR73" s="58" t="e">
        <f>NA()</f>
        <v>#N/A</v>
      </c>
      <c r="AS73" s="58" t="e">
        <f>NA()</f>
        <v>#N/A</v>
      </c>
      <c r="AT73" s="58" t="e">
        <f>NA()</f>
        <v>#N/A</v>
      </c>
      <c r="AU73" s="58" t="e">
        <f>NA()</f>
        <v>#N/A</v>
      </c>
      <c r="AV73" s="58" t="e">
        <f>NA()</f>
        <v>#N/A</v>
      </c>
      <c r="AW73" s="58" t="e">
        <f>NA()</f>
        <v>#N/A</v>
      </c>
      <c r="AX73" s="58" t="e">
        <f>NA()</f>
        <v>#N/A</v>
      </c>
      <c r="AY73" s="58" t="e">
        <f>NA()</f>
        <v>#N/A</v>
      </c>
      <c r="AZ73" s="58" t="e">
        <f>NA()</f>
        <v>#N/A</v>
      </c>
      <c r="BA73" s="58" t="e">
        <f>NA()</f>
        <v>#N/A</v>
      </c>
      <c r="BB73" s="58" t="e">
        <f>NA()</f>
        <v>#N/A</v>
      </c>
      <c r="BC73" s="58" t="e">
        <f>NA()</f>
        <v>#N/A</v>
      </c>
      <c r="BD73" s="58" t="e">
        <f>NA()</f>
        <v>#N/A</v>
      </c>
      <c r="BE73" s="58" t="e">
        <f>NA()</f>
        <v>#N/A</v>
      </c>
      <c r="BF73" s="55"/>
      <c r="BG73" s="58"/>
      <c r="BH73" s="55"/>
      <c r="BI73" s="55"/>
      <c r="BJ73" s="42"/>
      <c r="BK73" s="42"/>
      <c r="BL73" s="57"/>
      <c r="BM73" s="57"/>
      <c r="BN73" s="55"/>
    </row>
    <row r="74" spans="2:66" s="54" customFormat="1">
      <c r="C74" s="55"/>
      <c r="E74" s="55"/>
      <c r="F74" s="55"/>
      <c r="G74" s="46"/>
      <c r="H74" s="62"/>
      <c r="I74" s="62"/>
      <c r="J74" s="58"/>
      <c r="K74" s="62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73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5"/>
      <c r="BG74" s="58"/>
      <c r="BH74" s="55"/>
      <c r="BI74" s="55"/>
      <c r="BJ74" s="42"/>
      <c r="BK74" s="42"/>
      <c r="BL74" s="57"/>
      <c r="BM74" s="57"/>
      <c r="BN74" s="55"/>
    </row>
    <row r="75" spans="2:66" s="54" customFormat="1">
      <c r="C75" s="55"/>
      <c r="E75" s="55"/>
      <c r="F75" s="55"/>
      <c r="G75" s="46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73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5"/>
      <c r="BG75" s="58"/>
      <c r="BH75" s="55"/>
      <c r="BI75" s="55"/>
      <c r="BJ75" s="42"/>
      <c r="BK75" s="42"/>
      <c r="BL75" s="57"/>
      <c r="BM75" s="57"/>
      <c r="BN75" s="55"/>
    </row>
    <row r="76" spans="2:66" s="47" customFormat="1" ht="12.75">
      <c r="B76" s="47" t="s">
        <v>22</v>
      </c>
      <c r="C76" s="42" t="s">
        <v>33</v>
      </c>
      <c r="D76" s="47" t="s">
        <v>34</v>
      </c>
      <c r="E76" s="42" t="s">
        <v>35</v>
      </c>
      <c r="F76" s="42" t="s">
        <v>36</v>
      </c>
      <c r="G76" s="74" t="s">
        <v>39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71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51"/>
      <c r="BM76" s="51"/>
      <c r="BN76" s="42"/>
    </row>
    <row r="77" spans="2:66">
      <c r="G77" s="46"/>
      <c r="H77" s="46"/>
      <c r="I77" s="46"/>
      <c r="J77" s="46"/>
      <c r="K77" s="46"/>
      <c r="L77" s="46"/>
      <c r="M77" s="65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70"/>
      <c r="AI77" s="46"/>
      <c r="AJ77" s="46"/>
      <c r="AK77" s="46"/>
      <c r="AL77" s="46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L77" s="46"/>
      <c r="BM77" s="46"/>
    </row>
    <row r="78" spans="2:66">
      <c r="B78" s="67" t="s">
        <v>99</v>
      </c>
      <c r="C78" s="46">
        <v>0</v>
      </c>
      <c r="D78" s="68" t="s">
        <v>43</v>
      </c>
      <c r="E78" s="46">
        <v>0</v>
      </c>
      <c r="F78" s="65"/>
      <c r="G78" s="46">
        <v>0</v>
      </c>
      <c r="H78" s="46"/>
      <c r="I78" s="46"/>
      <c r="J78" s="46"/>
      <c r="K78" s="46"/>
      <c r="L78" s="46"/>
      <c r="M78" s="65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66"/>
      <c r="AI78" s="46"/>
      <c r="AJ78" s="46"/>
      <c r="AK78" s="46"/>
      <c r="AL78" s="46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I78" s="42">
        <v>0</v>
      </c>
      <c r="BJ78" s="42">
        <v>0</v>
      </c>
      <c r="BK78" s="42">
        <v>0</v>
      </c>
      <c r="BL78" s="46">
        <v>0</v>
      </c>
      <c r="BM78" s="46">
        <v>0</v>
      </c>
      <c r="BN78" s="46">
        <v>0</v>
      </c>
    </row>
    <row r="79" spans="2:66">
      <c r="B79" s="67" t="s">
        <v>115</v>
      </c>
      <c r="C79" s="46">
        <v>0</v>
      </c>
      <c r="D79" s="68" t="s">
        <v>116</v>
      </c>
      <c r="E79" s="46">
        <v>0</v>
      </c>
      <c r="F79" s="65"/>
      <c r="G79" s="46">
        <v>0</v>
      </c>
      <c r="H79" s="46"/>
      <c r="I79" s="46"/>
      <c r="J79" s="46"/>
      <c r="K79" s="46"/>
      <c r="L79" s="46"/>
      <c r="M79" s="65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66"/>
      <c r="AI79" s="46"/>
      <c r="AJ79" s="46"/>
      <c r="AK79" s="46"/>
      <c r="AL79" s="46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I79" s="42">
        <v>0</v>
      </c>
      <c r="BJ79" s="42">
        <v>0</v>
      </c>
      <c r="BK79" s="42">
        <v>0</v>
      </c>
      <c r="BL79" s="46">
        <v>0</v>
      </c>
      <c r="BM79" s="46">
        <v>0</v>
      </c>
      <c r="BN79" s="46">
        <v>0</v>
      </c>
    </row>
    <row r="80" spans="2:66">
      <c r="B80" s="67" t="s">
        <v>107</v>
      </c>
      <c r="C80" s="46">
        <v>0</v>
      </c>
      <c r="D80" s="68" t="s">
        <v>91</v>
      </c>
      <c r="E80" s="46">
        <v>0</v>
      </c>
      <c r="F80" s="65"/>
      <c r="G80" s="46">
        <v>0</v>
      </c>
      <c r="H80" s="46"/>
      <c r="I80" s="46"/>
      <c r="J80" s="46"/>
      <c r="K80" s="46"/>
      <c r="L80" s="46"/>
      <c r="M80" s="65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66"/>
      <c r="AI80" s="46"/>
      <c r="AJ80" s="46"/>
      <c r="AK80" s="46"/>
      <c r="AL80" s="46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I80" s="42">
        <v>0</v>
      </c>
      <c r="BJ80" s="42">
        <v>0</v>
      </c>
      <c r="BK80" s="42">
        <v>0</v>
      </c>
      <c r="BL80" s="46">
        <v>0</v>
      </c>
      <c r="BM80" s="46">
        <v>0</v>
      </c>
      <c r="BN80" s="46">
        <v>0</v>
      </c>
    </row>
    <row r="81" spans="1:66">
      <c r="B81" s="67" t="s">
        <v>104</v>
      </c>
      <c r="C81" s="46">
        <v>0</v>
      </c>
      <c r="D81" s="68" t="s">
        <v>105</v>
      </c>
      <c r="E81" s="46">
        <v>0</v>
      </c>
      <c r="F81" s="65"/>
      <c r="G81" s="46">
        <v>0</v>
      </c>
      <c r="H81" s="46"/>
      <c r="I81" s="46"/>
      <c r="J81" s="46"/>
      <c r="K81" s="46"/>
      <c r="L81" s="46"/>
      <c r="M81" s="65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66"/>
      <c r="AI81" s="46"/>
      <c r="AJ81" s="46"/>
      <c r="AK81" s="46"/>
      <c r="AL81" s="46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I81" s="42">
        <v>0</v>
      </c>
      <c r="BJ81" s="42">
        <v>0</v>
      </c>
      <c r="BK81" s="42">
        <v>0</v>
      </c>
      <c r="BL81" s="46">
        <v>0</v>
      </c>
      <c r="BM81" s="46">
        <v>0</v>
      </c>
      <c r="BN81" s="46">
        <v>0</v>
      </c>
    </row>
    <row r="82" spans="1:66" ht="13.5" customHeight="1">
      <c r="B82" s="67" t="s">
        <v>86</v>
      </c>
      <c r="C82" s="46">
        <v>0</v>
      </c>
      <c r="D82" s="68" t="s">
        <v>43</v>
      </c>
      <c r="E82" s="46">
        <v>0</v>
      </c>
      <c r="F82" s="65"/>
      <c r="G82" s="46">
        <v>0</v>
      </c>
      <c r="H82" s="46"/>
      <c r="I82" s="46"/>
      <c r="J82" s="46"/>
      <c r="K82" s="46"/>
      <c r="L82" s="46"/>
      <c r="M82" s="65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66"/>
      <c r="AI82" s="46"/>
      <c r="AJ82" s="46"/>
      <c r="AK82" s="46"/>
      <c r="AL82" s="46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I82" s="42">
        <v>0</v>
      </c>
      <c r="BJ82" s="42">
        <v>0</v>
      </c>
      <c r="BK82" s="42">
        <v>0</v>
      </c>
      <c r="BL82" s="46">
        <v>0</v>
      </c>
      <c r="BM82" s="46">
        <v>0</v>
      </c>
      <c r="BN82" s="46">
        <v>0</v>
      </c>
    </row>
    <row r="83" spans="1:66">
      <c r="B83" s="67" t="s">
        <v>106</v>
      </c>
      <c r="C83" s="46">
        <v>0</v>
      </c>
      <c r="D83" s="68" t="s">
        <v>105</v>
      </c>
      <c r="E83" s="46">
        <v>0</v>
      </c>
      <c r="F83" s="65"/>
      <c r="G83" s="46">
        <v>0</v>
      </c>
      <c r="H83" s="46"/>
      <c r="I83" s="46"/>
      <c r="J83" s="46"/>
      <c r="K83" s="46"/>
      <c r="L83" s="46"/>
      <c r="M83" s="65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66"/>
      <c r="AI83" s="46"/>
      <c r="AJ83" s="46"/>
      <c r="AK83" s="46"/>
      <c r="AL83" s="46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I83" s="42">
        <v>0</v>
      </c>
      <c r="BJ83" s="42">
        <v>0</v>
      </c>
      <c r="BK83" s="42">
        <v>0</v>
      </c>
      <c r="BL83" s="46">
        <v>0</v>
      </c>
      <c r="BM83" s="46">
        <v>0</v>
      </c>
      <c r="BN83" s="46">
        <v>0</v>
      </c>
    </row>
    <row r="84" spans="1:66">
      <c r="B84" t="s">
        <v>108</v>
      </c>
      <c r="C84" s="40">
        <v>0</v>
      </c>
      <c r="D84" s="68" t="s">
        <v>105</v>
      </c>
      <c r="E84" s="40">
        <v>0</v>
      </c>
      <c r="G84" s="46">
        <v>0</v>
      </c>
      <c r="H84" s="46"/>
      <c r="I84" s="46"/>
      <c r="J84" s="46"/>
      <c r="K84" s="46"/>
      <c r="L84" s="46"/>
      <c r="M84" s="65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66"/>
      <c r="AI84" s="46"/>
      <c r="AJ84" s="46"/>
      <c r="AK84" s="46"/>
      <c r="AL84" s="46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I84" s="42">
        <v>0</v>
      </c>
      <c r="BJ84" s="42">
        <v>0</v>
      </c>
      <c r="BK84" s="42">
        <v>0</v>
      </c>
      <c r="BL84" s="46">
        <v>0</v>
      </c>
      <c r="BM84" s="46">
        <v>0</v>
      </c>
      <c r="BN84" s="40">
        <v>0</v>
      </c>
    </row>
    <row r="85" spans="1:66">
      <c r="B85" t="s">
        <v>170</v>
      </c>
      <c r="C85" s="40">
        <v>0</v>
      </c>
      <c r="D85" s="67" t="s">
        <v>43</v>
      </c>
      <c r="E85" s="40">
        <v>0</v>
      </c>
      <c r="G85" s="46">
        <v>0</v>
      </c>
      <c r="H85" s="46"/>
      <c r="I85" s="46"/>
      <c r="J85" s="46"/>
      <c r="K85" s="46"/>
      <c r="L85" s="46"/>
      <c r="M85" s="65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66"/>
      <c r="AI85" s="46"/>
      <c r="AJ85" s="46"/>
      <c r="AK85" s="46"/>
      <c r="AL85" s="46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I85" s="42">
        <v>0</v>
      </c>
      <c r="BJ85" s="42">
        <v>0</v>
      </c>
      <c r="BK85" s="42">
        <v>0</v>
      </c>
      <c r="BL85" s="46">
        <v>0</v>
      </c>
      <c r="BM85" s="46">
        <v>0</v>
      </c>
      <c r="BN85" s="40">
        <v>0</v>
      </c>
    </row>
    <row r="86" spans="1:66">
      <c r="B86" t="s">
        <v>171</v>
      </c>
      <c r="C86" s="40">
        <v>0</v>
      </c>
      <c r="D86" s="69" t="s">
        <v>43</v>
      </c>
      <c r="E86" s="40">
        <v>0</v>
      </c>
      <c r="G86" s="46">
        <v>0</v>
      </c>
      <c r="H86" s="46"/>
      <c r="I86" s="46"/>
      <c r="J86" s="46"/>
      <c r="K86" s="46"/>
      <c r="L86" s="46"/>
      <c r="M86" s="65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66"/>
      <c r="AI86" s="46"/>
      <c r="AJ86" s="46"/>
      <c r="AK86" s="46"/>
      <c r="AL86" s="46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I86" s="42">
        <v>0</v>
      </c>
      <c r="BJ86" s="42">
        <v>0</v>
      </c>
      <c r="BK86" s="42">
        <v>0</v>
      </c>
      <c r="BL86" s="46">
        <v>0</v>
      </c>
      <c r="BM86" s="46">
        <v>0</v>
      </c>
      <c r="BN86" s="40">
        <v>0</v>
      </c>
    </row>
    <row r="87" spans="1:66">
      <c r="A87" s="69"/>
      <c r="B87" t="s">
        <v>110</v>
      </c>
      <c r="C87" s="46">
        <v>0</v>
      </c>
      <c r="D87" s="67" t="s">
        <v>91</v>
      </c>
      <c r="E87" s="46">
        <v>0</v>
      </c>
      <c r="F87" s="65"/>
      <c r="G87" s="46">
        <v>0</v>
      </c>
      <c r="H87" s="46"/>
      <c r="I87" s="46"/>
      <c r="J87" s="46"/>
      <c r="K87" s="46"/>
      <c r="L87" s="46"/>
      <c r="M87" s="65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66"/>
      <c r="AI87" s="46"/>
      <c r="AJ87" s="46"/>
      <c r="AK87" s="46"/>
      <c r="AL87" s="46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I87" s="42">
        <v>0</v>
      </c>
      <c r="BJ87" s="42">
        <v>0</v>
      </c>
      <c r="BK87" s="42">
        <v>0</v>
      </c>
      <c r="BL87" s="46">
        <v>0</v>
      </c>
      <c r="BM87" s="46">
        <v>0</v>
      </c>
      <c r="BN87" s="40">
        <v>0</v>
      </c>
    </row>
    <row r="88" spans="1:66" s="69" customFormat="1">
      <c r="A88"/>
      <c r="B88" t="s">
        <v>90</v>
      </c>
      <c r="C88" s="46">
        <v>0</v>
      </c>
      <c r="D88" s="67" t="s">
        <v>43</v>
      </c>
      <c r="E88" s="46">
        <v>0</v>
      </c>
      <c r="F88" s="46"/>
      <c r="G88" s="46">
        <v>0</v>
      </c>
      <c r="H88" s="46"/>
      <c r="I88" s="46"/>
      <c r="J88" s="46"/>
      <c r="K88" s="46"/>
      <c r="L88" s="46"/>
      <c r="M88" s="65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66"/>
      <c r="AI88" s="46"/>
      <c r="AJ88" s="46"/>
      <c r="AK88" s="46"/>
      <c r="AL88" s="46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40"/>
      <c r="BG88" s="40"/>
      <c r="BH88" s="40"/>
      <c r="BI88" s="42">
        <v>0</v>
      </c>
      <c r="BJ88" s="42">
        <v>0</v>
      </c>
      <c r="BK88" s="42">
        <v>0</v>
      </c>
      <c r="BL88" s="46">
        <v>0</v>
      </c>
      <c r="BM88" s="46">
        <v>0</v>
      </c>
      <c r="BN88" s="40">
        <v>0</v>
      </c>
    </row>
    <row r="89" spans="1:66">
      <c r="B89" t="s">
        <v>117</v>
      </c>
      <c r="C89" s="46">
        <v>0</v>
      </c>
      <c r="D89" s="67" t="s">
        <v>116</v>
      </c>
      <c r="E89" s="46">
        <v>0</v>
      </c>
      <c r="F89" s="65"/>
      <c r="G89" s="46">
        <v>0</v>
      </c>
      <c r="H89" s="46"/>
      <c r="I89" s="46"/>
      <c r="J89" s="46"/>
      <c r="K89" s="46"/>
      <c r="L89" s="46"/>
      <c r="M89" s="65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66"/>
      <c r="AI89" s="46"/>
      <c r="AJ89" s="46"/>
      <c r="AK89" s="46"/>
      <c r="AL89" s="46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I89" s="42">
        <v>0</v>
      </c>
      <c r="BJ89" s="42">
        <v>0</v>
      </c>
      <c r="BK89" s="42">
        <v>0</v>
      </c>
      <c r="BL89" s="46">
        <v>0</v>
      </c>
      <c r="BM89" s="46">
        <v>0</v>
      </c>
      <c r="BN89" s="40">
        <v>0</v>
      </c>
    </row>
    <row r="90" spans="1:66">
      <c r="B90" t="s">
        <v>172</v>
      </c>
      <c r="C90" s="40">
        <v>0</v>
      </c>
      <c r="D90" s="67" t="s">
        <v>43</v>
      </c>
      <c r="E90" s="40">
        <v>0</v>
      </c>
      <c r="G90" s="46">
        <v>0</v>
      </c>
      <c r="H90" s="46"/>
      <c r="I90" s="46"/>
      <c r="J90" s="46"/>
      <c r="K90" s="46"/>
      <c r="L90" s="46"/>
      <c r="M90" s="65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66"/>
      <c r="AI90" s="46"/>
      <c r="AJ90" s="46"/>
      <c r="AK90" s="46"/>
      <c r="AL90" s="46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I90" s="42">
        <v>0</v>
      </c>
      <c r="BJ90" s="42">
        <v>0</v>
      </c>
      <c r="BK90" s="42">
        <v>0</v>
      </c>
      <c r="BL90" s="46">
        <v>0</v>
      </c>
      <c r="BM90" s="46">
        <v>0</v>
      </c>
      <c r="BN90" s="40">
        <v>0</v>
      </c>
    </row>
    <row r="91" spans="1:66">
      <c r="B91" t="s">
        <v>173</v>
      </c>
      <c r="C91" s="40">
        <v>0</v>
      </c>
      <c r="D91" t="s">
        <v>105</v>
      </c>
      <c r="E91" s="40">
        <v>0</v>
      </c>
      <c r="G91" s="46">
        <v>0</v>
      </c>
      <c r="H91" s="46"/>
      <c r="I91" s="46"/>
      <c r="J91" s="46"/>
      <c r="K91" s="46"/>
      <c r="L91" s="46"/>
      <c r="M91" s="65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66"/>
      <c r="AI91" s="46"/>
      <c r="AJ91" s="46"/>
      <c r="AK91" s="46"/>
      <c r="AL91" s="46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I91" s="42">
        <v>0</v>
      </c>
      <c r="BJ91" s="42">
        <v>0</v>
      </c>
      <c r="BK91" s="42">
        <v>0</v>
      </c>
      <c r="BL91" s="46">
        <v>0</v>
      </c>
      <c r="BM91" s="46">
        <v>0</v>
      </c>
      <c r="BN91" s="40">
        <v>0</v>
      </c>
    </row>
    <row r="92" spans="1:66">
      <c r="B92" t="s">
        <v>92</v>
      </c>
      <c r="C92" s="40">
        <v>0</v>
      </c>
      <c r="D92" t="s">
        <v>91</v>
      </c>
      <c r="E92" s="40">
        <v>0</v>
      </c>
      <c r="G92" s="46">
        <v>0</v>
      </c>
      <c r="H92" s="46"/>
      <c r="I92" s="46"/>
      <c r="J92" s="46"/>
      <c r="K92" s="46"/>
      <c r="L92" s="46"/>
      <c r="M92" s="65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66"/>
      <c r="AI92" s="46"/>
      <c r="AJ92" s="46"/>
      <c r="AK92" s="46"/>
      <c r="AL92" s="46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I92" s="42">
        <v>0</v>
      </c>
      <c r="BJ92" s="42">
        <v>0</v>
      </c>
      <c r="BK92" s="42">
        <v>0</v>
      </c>
      <c r="BL92" s="46">
        <v>0</v>
      </c>
      <c r="BM92" s="46">
        <v>0</v>
      </c>
      <c r="BN92" s="40">
        <v>0</v>
      </c>
    </row>
    <row r="93" spans="1:66">
      <c r="B93" t="s">
        <v>109</v>
      </c>
      <c r="C93" s="40">
        <v>0</v>
      </c>
      <c r="D93" t="s">
        <v>105</v>
      </c>
      <c r="E93" s="40">
        <v>0</v>
      </c>
      <c r="G93" s="46">
        <v>0</v>
      </c>
      <c r="H93" s="46"/>
      <c r="I93" s="46"/>
      <c r="J93" s="46"/>
      <c r="K93" s="46"/>
      <c r="L93" s="46"/>
      <c r="M93" s="65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66"/>
      <c r="AI93" s="46"/>
      <c r="AJ93" s="46"/>
      <c r="AK93" s="46"/>
      <c r="AL93" s="46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I93" s="42">
        <v>0</v>
      </c>
      <c r="BJ93" s="42">
        <v>0</v>
      </c>
      <c r="BK93" s="42">
        <v>0</v>
      </c>
      <c r="BL93" s="46">
        <v>0</v>
      </c>
      <c r="BM93" s="46">
        <v>0</v>
      </c>
      <c r="BN93" s="40">
        <v>0</v>
      </c>
    </row>
    <row r="94" spans="1:66">
      <c r="B94" t="s">
        <v>93</v>
      </c>
      <c r="C94" s="46">
        <v>0</v>
      </c>
      <c r="D94" s="67" t="s">
        <v>91</v>
      </c>
      <c r="E94" s="46">
        <v>0</v>
      </c>
      <c r="F94" s="65"/>
      <c r="G94" s="46">
        <v>0</v>
      </c>
      <c r="H94" s="46"/>
      <c r="I94" s="46"/>
      <c r="J94" s="46"/>
      <c r="K94" s="46"/>
      <c r="L94" s="46"/>
      <c r="M94" s="65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66"/>
      <c r="AI94" s="46"/>
      <c r="AJ94" s="46"/>
      <c r="AK94" s="46"/>
      <c r="AL94" s="46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I94" s="42">
        <v>0</v>
      </c>
      <c r="BJ94" s="42">
        <v>0</v>
      </c>
      <c r="BK94" s="42">
        <v>0</v>
      </c>
      <c r="BL94" s="46">
        <v>0</v>
      </c>
      <c r="BM94" s="46">
        <v>0</v>
      </c>
      <c r="BN94" s="40">
        <v>0</v>
      </c>
    </row>
    <row r="95" spans="1:66">
      <c r="B95" s="69" t="s">
        <v>174</v>
      </c>
      <c r="C95" s="46">
        <v>0</v>
      </c>
      <c r="D95" s="68" t="s">
        <v>91</v>
      </c>
      <c r="E95" s="46">
        <v>0</v>
      </c>
      <c r="F95" s="65"/>
      <c r="G95" s="46">
        <v>0</v>
      </c>
      <c r="H95" s="46"/>
      <c r="I95" s="46"/>
      <c r="J95" s="46"/>
      <c r="K95" s="46"/>
      <c r="L95" s="46"/>
      <c r="M95" s="65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66"/>
      <c r="AI95" s="46"/>
      <c r="AJ95" s="46"/>
      <c r="AK95" s="46"/>
      <c r="AL95" s="46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I95" s="42">
        <v>0</v>
      </c>
      <c r="BJ95" s="42">
        <v>0</v>
      </c>
      <c r="BK95" s="42">
        <v>0</v>
      </c>
      <c r="BL95" s="46">
        <v>0</v>
      </c>
      <c r="BM95" s="46">
        <v>0</v>
      </c>
      <c r="BN95" s="40">
        <v>0</v>
      </c>
    </row>
    <row r="96" spans="1:66">
      <c r="B96" s="69" t="s">
        <v>94</v>
      </c>
      <c r="C96" s="46">
        <v>0</v>
      </c>
      <c r="D96" s="68" t="s">
        <v>91</v>
      </c>
      <c r="E96" s="46">
        <v>0</v>
      </c>
      <c r="F96" s="46"/>
      <c r="G96" s="46">
        <v>0</v>
      </c>
      <c r="H96" s="46"/>
      <c r="I96" s="46"/>
      <c r="J96" s="46"/>
      <c r="K96" s="46"/>
      <c r="L96" s="46"/>
      <c r="M96" s="65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66"/>
      <c r="AI96" s="46"/>
      <c r="AJ96" s="46"/>
      <c r="AK96" s="46"/>
      <c r="AL96" s="46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I96" s="42">
        <v>0</v>
      </c>
      <c r="BJ96" s="42">
        <v>0</v>
      </c>
      <c r="BK96" s="42">
        <v>0</v>
      </c>
      <c r="BL96" s="46">
        <v>0</v>
      </c>
      <c r="BM96" s="46">
        <v>0</v>
      </c>
      <c r="BN96" s="40">
        <v>0</v>
      </c>
    </row>
    <row r="97" spans="2:66">
      <c r="B97" s="69" t="s">
        <v>112</v>
      </c>
      <c r="C97" s="40">
        <v>0</v>
      </c>
      <c r="D97" s="68" t="s">
        <v>105</v>
      </c>
      <c r="E97" s="40">
        <v>0</v>
      </c>
      <c r="G97" s="46">
        <v>0</v>
      </c>
      <c r="H97" s="46"/>
      <c r="I97" s="46"/>
      <c r="J97" s="46"/>
      <c r="K97" s="46"/>
      <c r="L97" s="46"/>
      <c r="M97" s="65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66"/>
      <c r="AI97" s="46"/>
      <c r="AJ97" s="46"/>
      <c r="AK97" s="46"/>
      <c r="AL97" s="46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I97" s="42">
        <v>0</v>
      </c>
      <c r="BJ97" s="42">
        <v>0</v>
      </c>
      <c r="BK97" s="42">
        <v>0</v>
      </c>
      <c r="BL97" s="46">
        <v>0</v>
      </c>
      <c r="BM97" s="46">
        <v>0</v>
      </c>
      <c r="BN97" s="40">
        <v>0</v>
      </c>
    </row>
    <row r="98" spans="2:66">
      <c r="B98" s="69" t="s">
        <v>95</v>
      </c>
      <c r="C98" s="40">
        <v>0</v>
      </c>
      <c r="D98" t="s">
        <v>91</v>
      </c>
      <c r="E98" s="40">
        <v>0</v>
      </c>
      <c r="G98" s="46">
        <v>0</v>
      </c>
      <c r="H98" s="46"/>
      <c r="I98" s="46"/>
      <c r="J98" s="46"/>
      <c r="K98" s="46"/>
      <c r="L98" s="46"/>
      <c r="M98" s="65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66"/>
      <c r="AI98" s="46"/>
      <c r="AJ98" s="46"/>
      <c r="AK98" s="46"/>
      <c r="AL98" s="46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I98" s="42">
        <v>0</v>
      </c>
      <c r="BJ98" s="42">
        <v>0</v>
      </c>
      <c r="BK98" s="42">
        <v>0</v>
      </c>
      <c r="BL98" s="46">
        <v>0</v>
      </c>
      <c r="BM98" s="46">
        <v>0</v>
      </c>
      <c r="BN98" s="40">
        <v>0</v>
      </c>
    </row>
    <row r="99" spans="2:66">
      <c r="B99" s="69" t="s">
        <v>87</v>
      </c>
      <c r="C99" s="40">
        <v>0</v>
      </c>
      <c r="D99" t="s">
        <v>43</v>
      </c>
      <c r="E99" s="40">
        <v>0</v>
      </c>
      <c r="G99" s="46">
        <v>0</v>
      </c>
      <c r="H99" s="46"/>
      <c r="I99" s="46"/>
      <c r="J99" s="46"/>
      <c r="K99" s="46"/>
      <c r="L99" s="46"/>
      <c r="M99" s="65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66"/>
      <c r="AI99" s="46"/>
      <c r="AJ99" s="46"/>
      <c r="AK99" s="46"/>
      <c r="AL99" s="46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I99" s="42">
        <v>0</v>
      </c>
      <c r="BJ99" s="42">
        <v>0</v>
      </c>
      <c r="BK99" s="42">
        <v>0</v>
      </c>
      <c r="BL99" s="46">
        <v>0</v>
      </c>
      <c r="BM99" s="46">
        <v>0</v>
      </c>
      <c r="BN99" s="40">
        <v>0</v>
      </c>
    </row>
    <row r="100" spans="2:66">
      <c r="B100" s="69" t="s">
        <v>88</v>
      </c>
      <c r="C100" s="40">
        <v>0</v>
      </c>
      <c r="D100" t="s">
        <v>43</v>
      </c>
      <c r="E100" s="40">
        <v>0</v>
      </c>
      <c r="G100" s="46">
        <v>0</v>
      </c>
      <c r="H100" s="46"/>
      <c r="I100" s="46"/>
      <c r="J100" s="46"/>
      <c r="K100" s="46"/>
      <c r="L100" s="46"/>
      <c r="M100" s="65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66"/>
      <c r="AI100" s="46"/>
      <c r="AJ100" s="46"/>
      <c r="AK100" s="46"/>
      <c r="AL100" s="46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I100" s="42">
        <v>0</v>
      </c>
      <c r="BJ100" s="42">
        <v>0</v>
      </c>
      <c r="BK100" s="42">
        <v>0</v>
      </c>
      <c r="BL100" s="46">
        <v>0</v>
      </c>
      <c r="BM100" s="46">
        <v>0</v>
      </c>
      <c r="BN100" s="40">
        <v>0</v>
      </c>
    </row>
    <row r="101" spans="2:66">
      <c r="B101" s="69" t="s">
        <v>113</v>
      </c>
      <c r="C101" s="46">
        <v>0</v>
      </c>
      <c r="D101" s="67" t="s">
        <v>105</v>
      </c>
      <c r="E101" s="46">
        <v>0</v>
      </c>
      <c r="F101" s="65"/>
      <c r="G101" s="46">
        <v>0</v>
      </c>
      <c r="H101" s="46"/>
      <c r="I101" s="46"/>
      <c r="J101" s="46"/>
      <c r="K101" s="46"/>
      <c r="L101" s="46"/>
      <c r="M101" s="65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66"/>
      <c r="AI101" s="46"/>
      <c r="AJ101" s="46"/>
      <c r="AK101" s="46"/>
      <c r="AL101" s="46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I101" s="42">
        <v>0</v>
      </c>
      <c r="BJ101" s="42">
        <v>0</v>
      </c>
      <c r="BK101" s="42">
        <v>0</v>
      </c>
      <c r="BL101" s="46">
        <v>0</v>
      </c>
      <c r="BM101" s="46">
        <v>0</v>
      </c>
      <c r="BN101" s="40">
        <v>0</v>
      </c>
    </row>
    <row r="102" spans="2:66" ht="13.5" customHeight="1">
      <c r="B102" s="69" t="s">
        <v>175</v>
      </c>
      <c r="C102" s="40">
        <v>0</v>
      </c>
      <c r="D102" t="s">
        <v>91</v>
      </c>
      <c r="E102" s="40">
        <v>0</v>
      </c>
      <c r="G102" s="46">
        <v>0</v>
      </c>
      <c r="H102" s="46"/>
      <c r="I102" s="46"/>
      <c r="J102" s="46"/>
      <c r="K102" s="46"/>
      <c r="L102" s="46"/>
      <c r="M102" s="65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66"/>
      <c r="AI102" s="46"/>
      <c r="AJ102" s="46"/>
      <c r="AK102" s="46"/>
      <c r="AL102" s="46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I102" s="42">
        <v>0</v>
      </c>
      <c r="BJ102" s="42">
        <v>0</v>
      </c>
      <c r="BK102" s="42">
        <v>0</v>
      </c>
      <c r="BL102" s="46">
        <v>0</v>
      </c>
      <c r="BM102" s="46">
        <v>0</v>
      </c>
      <c r="BN102" s="40">
        <v>0</v>
      </c>
    </row>
    <row r="103" spans="2:66">
      <c r="B103" s="69" t="s">
        <v>96</v>
      </c>
      <c r="C103" s="40">
        <v>0</v>
      </c>
      <c r="D103" s="69" t="s">
        <v>91</v>
      </c>
      <c r="E103" s="40">
        <v>0</v>
      </c>
      <c r="G103" s="46">
        <v>0</v>
      </c>
      <c r="H103" s="46"/>
      <c r="I103" s="46"/>
      <c r="J103" s="46"/>
      <c r="K103" s="46"/>
      <c r="L103" s="46"/>
      <c r="M103" s="65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66"/>
      <c r="AI103" s="46"/>
      <c r="AJ103" s="46"/>
      <c r="AK103" s="46"/>
      <c r="AL103" s="46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I103" s="42">
        <v>0</v>
      </c>
      <c r="BJ103" s="42">
        <v>0</v>
      </c>
      <c r="BK103" s="42">
        <v>0</v>
      </c>
      <c r="BL103" s="46">
        <v>0</v>
      </c>
      <c r="BM103" s="46">
        <v>0</v>
      </c>
      <c r="BN103" s="40">
        <v>0</v>
      </c>
    </row>
    <row r="104" spans="2:66">
      <c r="B104" s="69" t="s">
        <v>97</v>
      </c>
      <c r="C104" s="46">
        <v>0</v>
      </c>
      <c r="D104" s="68" t="s">
        <v>91</v>
      </c>
      <c r="E104" s="46">
        <v>0</v>
      </c>
      <c r="F104" s="65"/>
      <c r="G104" s="46">
        <v>0</v>
      </c>
      <c r="H104" s="46"/>
      <c r="I104" s="46"/>
      <c r="J104" s="46"/>
      <c r="K104" s="46"/>
      <c r="L104" s="46"/>
      <c r="M104" s="65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66"/>
      <c r="AI104" s="46"/>
      <c r="AJ104" s="46"/>
      <c r="AK104" s="46"/>
      <c r="AL104" s="46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I104" s="42">
        <v>0</v>
      </c>
      <c r="BJ104" s="42">
        <v>0</v>
      </c>
      <c r="BK104" s="42">
        <v>0</v>
      </c>
      <c r="BL104" s="46">
        <v>0</v>
      </c>
      <c r="BM104" s="46">
        <v>0</v>
      </c>
      <c r="BN104" s="40">
        <v>0</v>
      </c>
    </row>
    <row r="105" spans="2:66">
      <c r="B105" s="69" t="s">
        <v>176</v>
      </c>
      <c r="C105" s="46">
        <v>0</v>
      </c>
      <c r="D105" s="68" t="s">
        <v>105</v>
      </c>
      <c r="E105" s="46">
        <v>0</v>
      </c>
      <c r="F105" s="46"/>
      <c r="G105" s="46">
        <v>0</v>
      </c>
      <c r="H105" s="46"/>
      <c r="I105" s="46"/>
      <c r="J105" s="46"/>
      <c r="K105" s="46"/>
      <c r="L105" s="46"/>
      <c r="M105" s="65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66"/>
      <c r="AI105" s="46"/>
      <c r="AJ105" s="46"/>
      <c r="AK105" s="46"/>
      <c r="AL105" s="46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I105" s="42">
        <v>0</v>
      </c>
      <c r="BJ105" s="42">
        <v>0</v>
      </c>
      <c r="BK105" s="42">
        <v>0</v>
      </c>
      <c r="BL105" s="46">
        <v>0</v>
      </c>
      <c r="BM105" s="46">
        <v>0</v>
      </c>
      <c r="BN105" s="40">
        <v>0</v>
      </c>
    </row>
    <row r="106" spans="2:66">
      <c r="B106" s="69" t="s">
        <v>177</v>
      </c>
      <c r="C106" s="46">
        <v>0</v>
      </c>
      <c r="D106" s="68" t="s">
        <v>91</v>
      </c>
      <c r="E106" s="46">
        <v>0</v>
      </c>
      <c r="F106" s="65"/>
      <c r="G106" s="46">
        <v>0</v>
      </c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7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41"/>
      <c r="BG106" s="41"/>
      <c r="BH106" s="41"/>
      <c r="BI106" s="42">
        <v>0</v>
      </c>
      <c r="BJ106" s="42">
        <v>0</v>
      </c>
      <c r="BK106" s="42">
        <v>0</v>
      </c>
      <c r="BL106" s="46">
        <v>0</v>
      </c>
      <c r="BM106" s="46">
        <v>0</v>
      </c>
      <c r="BN106" s="40">
        <v>0</v>
      </c>
    </row>
    <row r="107" spans="2:66">
      <c r="B107" s="69" t="s">
        <v>178</v>
      </c>
      <c r="C107" s="46">
        <v>0</v>
      </c>
      <c r="D107" s="68" t="s">
        <v>43</v>
      </c>
      <c r="E107" s="46">
        <v>0</v>
      </c>
      <c r="F107" s="46"/>
      <c r="G107" s="46">
        <v>0</v>
      </c>
      <c r="H107" s="46"/>
      <c r="I107" s="46"/>
      <c r="J107" s="46"/>
      <c r="K107" s="46"/>
      <c r="L107" s="46"/>
      <c r="M107" s="65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66"/>
      <c r="AI107" s="46"/>
      <c r="AJ107" s="46"/>
      <c r="AK107" s="46"/>
      <c r="AL107" s="46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I107" s="42">
        <v>0</v>
      </c>
      <c r="BJ107" s="42">
        <v>0</v>
      </c>
      <c r="BK107" s="42">
        <v>0</v>
      </c>
      <c r="BL107" s="46">
        <v>0</v>
      </c>
      <c r="BM107" s="46">
        <v>0</v>
      </c>
      <c r="BN107" s="40">
        <v>0</v>
      </c>
    </row>
    <row r="108" spans="2:66">
      <c r="B108" s="69" t="s">
        <v>98</v>
      </c>
      <c r="C108" s="46">
        <v>0</v>
      </c>
      <c r="D108" s="67" t="s">
        <v>91</v>
      </c>
      <c r="E108" s="46">
        <v>0</v>
      </c>
      <c r="F108" s="46"/>
      <c r="G108" s="46">
        <v>0</v>
      </c>
      <c r="H108" s="46"/>
      <c r="I108" s="46"/>
      <c r="J108" s="46"/>
      <c r="K108" s="46"/>
      <c r="L108" s="46"/>
      <c r="M108" s="65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66"/>
      <c r="AI108" s="46"/>
      <c r="AJ108" s="46"/>
      <c r="AK108" s="46"/>
      <c r="AL108" s="46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I108" s="42">
        <v>0</v>
      </c>
      <c r="BJ108" s="42">
        <v>0</v>
      </c>
      <c r="BK108" s="42">
        <v>0</v>
      </c>
      <c r="BL108" s="46">
        <v>0</v>
      </c>
      <c r="BM108" s="46">
        <v>0</v>
      </c>
      <c r="BN108" s="40">
        <v>0</v>
      </c>
    </row>
    <row r="109" spans="2:66">
      <c r="B109" s="69" t="s">
        <v>179</v>
      </c>
      <c r="C109" s="46">
        <v>0</v>
      </c>
      <c r="D109" s="68" t="s">
        <v>43</v>
      </c>
      <c r="E109" s="46">
        <v>0</v>
      </c>
      <c r="F109" s="46"/>
      <c r="G109" s="46">
        <v>0</v>
      </c>
      <c r="H109" s="46"/>
      <c r="I109" s="46"/>
      <c r="J109" s="46"/>
      <c r="K109" s="46"/>
      <c r="L109" s="46"/>
      <c r="M109" s="65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66"/>
      <c r="AI109" s="46"/>
      <c r="AJ109" s="46"/>
      <c r="AK109" s="46"/>
      <c r="AL109" s="46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I109" s="42">
        <v>0</v>
      </c>
      <c r="BJ109" s="42">
        <v>0</v>
      </c>
      <c r="BK109" s="42">
        <v>0</v>
      </c>
      <c r="BL109" s="46">
        <v>0</v>
      </c>
      <c r="BM109" s="46">
        <v>0</v>
      </c>
      <c r="BN109" s="40">
        <v>0</v>
      </c>
    </row>
    <row r="110" spans="2:66">
      <c r="B110" s="69" t="s">
        <v>180</v>
      </c>
      <c r="C110" s="46">
        <v>0</v>
      </c>
      <c r="D110" s="68" t="s">
        <v>43</v>
      </c>
      <c r="E110" s="46">
        <v>0</v>
      </c>
      <c r="F110" s="46"/>
      <c r="G110" s="46">
        <v>0</v>
      </c>
      <c r="H110" s="46"/>
      <c r="I110" s="46"/>
      <c r="J110" s="46"/>
      <c r="K110" s="46"/>
      <c r="L110" s="46"/>
      <c r="M110" s="65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66"/>
      <c r="AI110" s="46"/>
      <c r="AJ110" s="46"/>
      <c r="AK110" s="46"/>
      <c r="AL110" s="46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I110" s="42">
        <v>0</v>
      </c>
      <c r="BJ110" s="42">
        <v>0</v>
      </c>
      <c r="BK110" s="42">
        <v>0</v>
      </c>
      <c r="BL110" s="46">
        <v>0</v>
      </c>
      <c r="BM110" s="46">
        <v>0</v>
      </c>
      <c r="BN110" s="40">
        <v>0</v>
      </c>
    </row>
    <row r="111" spans="2:66">
      <c r="C111" s="46">
        <v>0</v>
      </c>
      <c r="D111" s="67"/>
      <c r="E111" s="46">
        <v>0</v>
      </c>
      <c r="F111" s="46"/>
      <c r="H111" s="46"/>
      <c r="I111" s="46"/>
      <c r="J111" s="46"/>
      <c r="K111" s="46"/>
      <c r="L111" s="46"/>
      <c r="M111" s="65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66"/>
      <c r="AI111" s="46"/>
      <c r="AJ111" s="46"/>
      <c r="AK111" s="46"/>
      <c r="AL111" s="46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I111" s="42">
        <v>0</v>
      </c>
      <c r="BJ111" s="42">
        <v>0</v>
      </c>
      <c r="BK111" s="42">
        <v>0</v>
      </c>
      <c r="BL111" s="46">
        <v>0</v>
      </c>
      <c r="BM111" s="46">
        <v>0</v>
      </c>
      <c r="BN111" s="40">
        <v>0</v>
      </c>
    </row>
    <row r="112" spans="2:66">
      <c r="C112" s="46">
        <v>0</v>
      </c>
      <c r="D112" s="67"/>
      <c r="E112" s="46">
        <v>0</v>
      </c>
      <c r="F112" s="46"/>
      <c r="H112" s="46"/>
      <c r="I112" s="46"/>
      <c r="J112" s="46"/>
      <c r="K112" s="46"/>
      <c r="L112" s="46"/>
      <c r="M112" s="65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66"/>
      <c r="AI112" s="46"/>
      <c r="AJ112" s="46"/>
      <c r="AK112" s="46"/>
      <c r="AL112" s="46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I112" s="42">
        <v>0</v>
      </c>
      <c r="BJ112" s="42">
        <v>0</v>
      </c>
      <c r="BK112" s="42">
        <v>0</v>
      </c>
      <c r="BL112" s="46">
        <v>0</v>
      </c>
      <c r="BM112" s="46">
        <v>0</v>
      </c>
      <c r="BN112" s="40">
        <v>0</v>
      </c>
    </row>
    <row r="113" spans="3:66">
      <c r="C113" s="46">
        <v>0</v>
      </c>
      <c r="D113" s="67"/>
      <c r="E113" s="46">
        <v>0</v>
      </c>
      <c r="F113" s="46"/>
      <c r="H113" s="46"/>
      <c r="I113" s="46"/>
      <c r="J113" s="46"/>
      <c r="K113" s="46"/>
      <c r="L113" s="46"/>
      <c r="M113" s="65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66"/>
      <c r="AI113" s="46"/>
      <c r="AJ113" s="46"/>
      <c r="AK113" s="46"/>
      <c r="AL113" s="46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I113" s="42">
        <v>0</v>
      </c>
      <c r="BJ113" s="42">
        <v>0</v>
      </c>
      <c r="BK113" s="42">
        <v>0</v>
      </c>
      <c r="BL113" s="46">
        <v>0</v>
      </c>
      <c r="BM113" s="46">
        <v>0</v>
      </c>
      <c r="BN113" s="40">
        <v>0</v>
      </c>
    </row>
    <row r="114" spans="3:66">
      <c r="C114" s="40">
        <v>0</v>
      </c>
      <c r="E114" s="40">
        <v>0</v>
      </c>
      <c r="H114" s="46"/>
      <c r="I114" s="46"/>
      <c r="J114" s="46"/>
      <c r="K114" s="46"/>
      <c r="L114" s="46"/>
      <c r="M114" s="65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66"/>
      <c r="AI114" s="46"/>
      <c r="AJ114" s="46"/>
      <c r="AK114" s="46"/>
      <c r="AL114" s="46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I114" s="42">
        <v>0</v>
      </c>
      <c r="BJ114" s="42">
        <v>0</v>
      </c>
      <c r="BK114" s="42">
        <v>0</v>
      </c>
      <c r="BL114" s="40">
        <v>0</v>
      </c>
      <c r="BM114" s="40">
        <v>0</v>
      </c>
      <c r="BN114" s="40">
        <v>0</v>
      </c>
    </row>
    <row r="115" spans="3:66">
      <c r="C115" s="40">
        <v>0</v>
      </c>
      <c r="E115" s="40">
        <v>0</v>
      </c>
      <c r="H115" s="46"/>
      <c r="I115" s="46"/>
      <c r="J115" s="46"/>
      <c r="K115" s="46"/>
      <c r="L115" s="46"/>
      <c r="M115" s="65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66"/>
      <c r="AI115" s="46"/>
      <c r="AJ115" s="46"/>
      <c r="AK115" s="46"/>
      <c r="AL115" s="46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I115" s="42">
        <v>0</v>
      </c>
      <c r="BJ115" s="42">
        <v>0</v>
      </c>
      <c r="BK115" s="42">
        <v>0</v>
      </c>
      <c r="BL115" s="40">
        <v>0</v>
      </c>
      <c r="BM115" s="40">
        <v>0</v>
      </c>
      <c r="BN115" s="40">
        <v>0</v>
      </c>
    </row>
    <row r="116" spans="3:66">
      <c r="C116" s="40">
        <v>0</v>
      </c>
      <c r="E116" s="40">
        <v>0</v>
      </c>
      <c r="H116" s="46"/>
      <c r="I116" s="46"/>
      <c r="J116" s="46"/>
      <c r="K116" s="46"/>
      <c r="L116" s="46"/>
      <c r="M116" s="65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66"/>
      <c r="AI116" s="46"/>
      <c r="AJ116" s="46"/>
      <c r="AK116" s="46"/>
      <c r="AL116" s="46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I116" s="42">
        <v>0</v>
      </c>
      <c r="BJ116" s="42">
        <v>0</v>
      </c>
      <c r="BK116" s="42">
        <v>0</v>
      </c>
      <c r="BL116" s="40">
        <v>0</v>
      </c>
      <c r="BM116" s="40">
        <v>0</v>
      </c>
      <c r="BN116" s="40">
        <v>0</v>
      </c>
    </row>
    <row r="117" spans="3:66">
      <c r="C117" s="40">
        <v>0</v>
      </c>
      <c r="E117" s="40">
        <v>0</v>
      </c>
      <c r="H117" s="46"/>
      <c r="I117" s="46"/>
      <c r="J117" s="46"/>
      <c r="K117" s="46"/>
      <c r="L117" s="46"/>
      <c r="M117" s="65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66"/>
      <c r="AI117" s="46"/>
      <c r="AJ117" s="46"/>
      <c r="AK117" s="46"/>
      <c r="AL117" s="46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I117" s="42">
        <v>0</v>
      </c>
      <c r="BJ117" s="42">
        <v>0</v>
      </c>
      <c r="BK117" s="42">
        <v>0</v>
      </c>
      <c r="BL117" s="40">
        <v>0</v>
      </c>
      <c r="BM117" s="40">
        <v>0</v>
      </c>
      <c r="BN117" s="40">
        <v>0</v>
      </c>
    </row>
    <row r="118" spans="3:66">
      <c r="C118" s="40">
        <v>0</v>
      </c>
      <c r="E118" s="40">
        <v>0</v>
      </c>
      <c r="H118" s="46"/>
      <c r="I118" s="46"/>
      <c r="J118" s="46"/>
      <c r="K118" s="46"/>
      <c r="L118" s="46"/>
      <c r="M118" s="65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66"/>
      <c r="AI118" s="46"/>
      <c r="AJ118" s="46"/>
      <c r="AK118" s="46"/>
      <c r="AL118" s="46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I118" s="42">
        <v>0</v>
      </c>
      <c r="BJ118" s="42">
        <v>0</v>
      </c>
      <c r="BK118" s="42">
        <v>0</v>
      </c>
      <c r="BL118" s="40">
        <v>0</v>
      </c>
      <c r="BM118" s="40">
        <v>0</v>
      </c>
      <c r="BN118" s="40">
        <v>0</v>
      </c>
    </row>
    <row r="119" spans="3:66">
      <c r="H119" s="46"/>
      <c r="I119" s="46"/>
      <c r="J119" s="46"/>
      <c r="K119" s="46"/>
      <c r="L119" s="46"/>
      <c r="M119" s="65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66"/>
      <c r="AI119" s="46"/>
      <c r="AJ119" s="46"/>
      <c r="AK119" s="46"/>
      <c r="AL119" s="46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</row>
    <row r="120" spans="3:66">
      <c r="H120" s="46"/>
      <c r="I120" s="46"/>
      <c r="J120" s="46"/>
      <c r="K120" s="46"/>
      <c r="L120" s="46"/>
      <c r="M120" s="65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66"/>
      <c r="AI120" s="46"/>
      <c r="AJ120" s="46"/>
      <c r="AK120" s="46"/>
      <c r="AL120" s="46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</row>
    <row r="121" spans="3:66">
      <c r="H121" s="46"/>
      <c r="I121" s="46"/>
      <c r="J121" s="46"/>
      <c r="K121" s="46"/>
      <c r="L121" s="46"/>
      <c r="M121" s="65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66"/>
      <c r="AI121" s="46"/>
      <c r="AJ121" s="46"/>
      <c r="AK121" s="46"/>
      <c r="AL121" s="46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</row>
    <row r="122" spans="3:66">
      <c r="H122" s="40">
        <v>1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S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AD122" s="40">
        <v>0</v>
      </c>
      <c r="AE122" s="40">
        <v>0</v>
      </c>
      <c r="AF122" s="40">
        <v>0</v>
      </c>
      <c r="AG122" s="40">
        <v>0</v>
      </c>
      <c r="AI122" s="40">
        <v>0</v>
      </c>
      <c r="AJ122" s="40">
        <v>0</v>
      </c>
      <c r="AK122" s="40">
        <v>0</v>
      </c>
      <c r="AL122" s="40">
        <v>0</v>
      </c>
      <c r="AM122" s="40">
        <v>0</v>
      </c>
      <c r="AN122" s="40">
        <v>0</v>
      </c>
      <c r="AO122" s="40">
        <v>0</v>
      </c>
      <c r="AP122" s="40">
        <v>0</v>
      </c>
      <c r="AQ122" s="40">
        <v>0</v>
      </c>
      <c r="AR122" s="40">
        <v>0</v>
      </c>
      <c r="AS122" s="40">
        <v>0</v>
      </c>
      <c r="AT122" s="40">
        <v>0</v>
      </c>
      <c r="AU122" s="40">
        <v>0</v>
      </c>
      <c r="AV122" s="40">
        <v>0</v>
      </c>
      <c r="AW122" s="40">
        <v>0</v>
      </c>
      <c r="AX122" s="40"/>
      <c r="AY122" s="40"/>
      <c r="AZ122" s="40"/>
      <c r="BA122" s="40"/>
      <c r="BB122" s="40"/>
      <c r="BC122" s="40"/>
      <c r="BD122" s="40"/>
      <c r="BE122" s="40">
        <v>0</v>
      </c>
      <c r="BF122" s="40">
        <v>0</v>
      </c>
      <c r="BG122" s="40">
        <v>0</v>
      </c>
      <c r="BH122" s="40">
        <v>0</v>
      </c>
    </row>
    <row r="123" spans="3:66">
      <c r="H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S123" s="40">
        <v>0</v>
      </c>
      <c r="U123" s="40">
        <v>0</v>
      </c>
      <c r="V123" s="40">
        <v>0</v>
      </c>
      <c r="W123" s="40">
        <v>0</v>
      </c>
      <c r="X123" s="40">
        <v>0</v>
      </c>
      <c r="Y123" s="40">
        <v>0</v>
      </c>
      <c r="AD123" s="40">
        <v>0</v>
      </c>
      <c r="AE123" s="40">
        <v>0</v>
      </c>
      <c r="AF123" s="40">
        <v>0</v>
      </c>
      <c r="AG123" s="40">
        <v>0</v>
      </c>
      <c r="AI123" s="40">
        <v>0</v>
      </c>
      <c r="AJ123" s="40">
        <v>0</v>
      </c>
      <c r="AK123" s="40">
        <v>0</v>
      </c>
      <c r="AL123" s="40">
        <v>0</v>
      </c>
      <c r="AM123" s="40">
        <v>0</v>
      </c>
      <c r="AN123" s="40">
        <v>0</v>
      </c>
      <c r="AO123" s="40">
        <v>0</v>
      </c>
      <c r="AP123" s="40">
        <v>0</v>
      </c>
      <c r="AQ123" s="40">
        <v>0</v>
      </c>
      <c r="AR123" s="40">
        <v>0</v>
      </c>
      <c r="AS123" s="40">
        <v>0</v>
      </c>
      <c r="AT123" s="40">
        <v>0</v>
      </c>
      <c r="AU123" s="40">
        <v>0</v>
      </c>
      <c r="AV123" s="40">
        <v>0</v>
      </c>
      <c r="AW123" s="40">
        <v>0</v>
      </c>
      <c r="AX123" s="40"/>
      <c r="AY123" s="40"/>
      <c r="AZ123" s="40"/>
      <c r="BA123" s="40"/>
      <c r="BB123" s="40"/>
      <c r="BC123" s="40"/>
      <c r="BD123" s="40"/>
      <c r="BE123" s="40">
        <v>0</v>
      </c>
      <c r="BF123" s="40">
        <v>0</v>
      </c>
      <c r="BG123" s="40">
        <v>0</v>
      </c>
      <c r="BH123" s="40">
        <v>0</v>
      </c>
    </row>
    <row r="124" spans="3:66">
      <c r="H124" s="42">
        <v>1</v>
      </c>
      <c r="I124" s="42"/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2"/>
      <c r="S124" s="42">
        <v>0</v>
      </c>
      <c r="T124" s="42"/>
      <c r="U124" s="42">
        <v>0</v>
      </c>
      <c r="V124" s="42">
        <v>0</v>
      </c>
      <c r="W124" s="42">
        <v>0</v>
      </c>
      <c r="X124" s="42">
        <v>0</v>
      </c>
      <c r="Y124" s="42">
        <v>0</v>
      </c>
      <c r="Z124" s="42"/>
      <c r="AA124" s="42"/>
      <c r="AB124" s="42"/>
      <c r="AC124" s="42"/>
      <c r="AD124" s="42">
        <v>0</v>
      </c>
      <c r="AE124" s="42">
        <v>0</v>
      </c>
      <c r="AF124" s="42">
        <v>0</v>
      </c>
      <c r="AG124" s="42">
        <v>0</v>
      </c>
      <c r="AH124" s="42"/>
      <c r="AI124" s="42">
        <v>0</v>
      </c>
      <c r="AJ124" s="42">
        <v>0</v>
      </c>
      <c r="AK124" s="42">
        <v>0</v>
      </c>
      <c r="AL124" s="42">
        <v>0</v>
      </c>
      <c r="AM124" s="42">
        <v>0</v>
      </c>
      <c r="AN124" s="42">
        <v>0</v>
      </c>
      <c r="AO124" s="42">
        <v>0</v>
      </c>
      <c r="AP124" s="42">
        <v>0</v>
      </c>
      <c r="AQ124" s="42">
        <v>0</v>
      </c>
      <c r="AR124" s="42">
        <v>0</v>
      </c>
      <c r="AS124" s="42">
        <v>0</v>
      </c>
      <c r="AT124" s="42">
        <v>0</v>
      </c>
      <c r="AU124" s="42">
        <v>0</v>
      </c>
      <c r="AV124" s="42">
        <v>0</v>
      </c>
      <c r="AW124" s="42">
        <v>0</v>
      </c>
      <c r="AX124" s="42"/>
      <c r="AY124" s="42"/>
      <c r="AZ124" s="42"/>
      <c r="BA124" s="42"/>
      <c r="BB124" s="42"/>
      <c r="BC124" s="42"/>
      <c r="BD124" s="42"/>
      <c r="BE124" s="42">
        <v>0</v>
      </c>
      <c r="BF124" s="42">
        <v>0</v>
      </c>
      <c r="BG124" s="42">
        <v>0</v>
      </c>
      <c r="BH124" s="42">
        <v>0</v>
      </c>
    </row>
    <row r="126" spans="3:66">
      <c r="BI126" s="42" t="e">
        <f>#VALUE!</f>
        <v>#VALUE!</v>
      </c>
    </row>
  </sheetData>
  <sheetProtection selectLockedCells="1" selectUnlockedCells="1"/>
  <pageMargins left="0.7" right="0.7" top="1.0458333333333334" bottom="1.0458333333333334" header="0.51180555555555551" footer="0.51180555555555551"/>
  <pageSetup paperSize="9" firstPageNumber="0" pageOrder="overThenDown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Mens</vt:lpstr>
      <vt:lpstr>Ladies</vt:lpstr>
      <vt:lpstr>All</vt:lpstr>
      <vt:lpstr>Ladies!Print_Area</vt:lpstr>
      <vt:lpstr>Mens!Print_Area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Morley</dc:creator>
  <cp:lastModifiedBy>FBUPCINST</cp:lastModifiedBy>
  <cp:lastPrinted>2017-02-13T10:28:39Z</cp:lastPrinted>
  <dcterms:created xsi:type="dcterms:W3CDTF">2016-03-01T06:54:43Z</dcterms:created>
  <dcterms:modified xsi:type="dcterms:W3CDTF">2019-08-12T07:16:45Z</dcterms:modified>
</cp:coreProperties>
</file>